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3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drawings/drawing4.xml" ContentType="application/vnd.openxmlformats-officedocument.drawing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drawings/drawing5.xml" ContentType="application/vnd.openxmlformats-officedocument.drawing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drawings/drawing6.xml" ContentType="application/vnd.openxmlformats-officedocument.drawing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drawings/drawing7.xml" ContentType="application/vnd.openxmlformats-officedocument.drawing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drawings/drawing8.xml" ContentType="application/vnd.openxmlformats-officedocument.drawing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drawings/drawing9.xml" ContentType="application/vnd.openxmlformats-officedocument.drawing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drawings/drawing10.xml" ContentType="application/vnd.openxmlformats-officedocument.drawing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ave.albrecht\Downloads\"/>
    </mc:Choice>
  </mc:AlternateContent>
  <xr:revisionPtr revIDLastSave="0" documentId="8_{C1A8DAF7-DDE7-4333-8111-8BD51AF8A926}" xr6:coauthVersionLast="47" xr6:coauthVersionMax="47" xr10:uidLastSave="{00000000-0000-0000-0000-000000000000}"/>
  <bookViews>
    <workbookView xWindow="-27225" yWindow="2640" windowWidth="26835" windowHeight="10650" tabRatio="780" xr2:uid="{00000000-000D-0000-FFFF-FFFF00000000}"/>
  </bookViews>
  <sheets>
    <sheet name="Deckblatt_Cover_sheet" sheetId="1" r:id="rId1"/>
    <sheet name="Beschriftungstabelle" sheetId="3" state="hidden" r:id="rId2"/>
    <sheet name="Inhalt_Contents of Report" sheetId="2" r:id="rId3"/>
    <sheet name="1.1_ Geometrie_Maßpr" sheetId="4" r:id="rId4"/>
    <sheet name="1.2_ Funktionspr" sheetId="6" r:id="rId5"/>
    <sheet name="1.3_ Werkstoff_Pr" sheetId="13" r:id="rId6"/>
    <sheet name="10_Prozessablaufdiagramm" sheetId="9" r:id="rId7"/>
    <sheet name="14_Prüfmittelliste" sheetId="8" r:id="rId8"/>
    <sheet name="Werkstoffstückliste" sheetId="14" r:id="rId9"/>
    <sheet name="21_Status Kaufteile" sheetId="5" r:id="rId10"/>
    <sheet name="Beurt._Teil" sheetId="11" r:id="rId11"/>
    <sheet name="Beurt._Prozess" sheetId="12" r:id="rId12"/>
    <sheet name="Revision" sheetId="10" r:id="rId13"/>
  </sheets>
  <externalReferences>
    <externalReference r:id="rId14"/>
  </externalReferences>
  <definedNames>
    <definedName name="_xlnm.Print_Area" localSheetId="3">'1.1_ Geometrie_Maßpr'!$A$1:$AH$124</definedName>
    <definedName name="_xlnm.Print_Area" localSheetId="4">'1.2_ Funktionspr'!$A$1:$AH$56</definedName>
    <definedName name="_xlnm.Print_Area" localSheetId="5">'1.3_ Werkstoff_Pr'!$A$1:$AH$56</definedName>
    <definedName name="_xlnm.Print_Area" localSheetId="6">'10_Prozessablaufdiagramm'!$A$1:$AI$64</definedName>
    <definedName name="_xlnm.Print_Area" localSheetId="7">'14_Prüfmittelliste'!$A$1:$AH$65</definedName>
    <definedName name="_xlnm.Print_Area" localSheetId="9">'21_Status Kaufteile'!$A$1:$AH$63</definedName>
    <definedName name="_xlnm.Print_Area" localSheetId="11">Beurt._Prozess!$A$1:$AG$68</definedName>
    <definedName name="_xlnm.Print_Area" localSheetId="10">Beurt._Teil!$A$1:$AG$55</definedName>
    <definedName name="_xlnm.Print_Area" localSheetId="0">Deckblatt_Cover_sheet!$A$1:$CO$65</definedName>
    <definedName name="_xlnm.Print_Area" localSheetId="2">'Inhalt_Contents of Report'!$A$1:$AB$47</definedName>
    <definedName name="Prozess_Verfahren">'[1]Prozess Teilprozess'!$B$1:$L$1</definedName>
    <definedName name="Status_Doc">'[1]Prozess Teilprozess'!$S$2:$S$4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2" l="1"/>
  <c r="B2" i="11"/>
  <c r="E5" i="14"/>
  <c r="A60" i="12" l="1"/>
  <c r="F60" i="12"/>
  <c r="L60" i="12"/>
  <c r="R60" i="12"/>
  <c r="R58" i="12"/>
  <c r="R57" i="12"/>
  <c r="L58" i="12"/>
  <c r="L57" i="12"/>
  <c r="F57" i="12"/>
  <c r="F58" i="12"/>
  <c r="A57" i="12"/>
  <c r="R54" i="12"/>
  <c r="R53" i="12"/>
  <c r="L54" i="12"/>
  <c r="L53" i="12"/>
  <c r="F53" i="12"/>
  <c r="A54" i="12"/>
  <c r="A53" i="12"/>
  <c r="R50" i="12"/>
  <c r="L50" i="12"/>
  <c r="R49" i="12"/>
  <c r="L49" i="12"/>
  <c r="F49" i="12"/>
  <c r="A50" i="12"/>
  <c r="A49" i="12"/>
  <c r="R45" i="12"/>
  <c r="L45" i="12"/>
  <c r="F45" i="12"/>
  <c r="R44" i="12"/>
  <c r="L44" i="12"/>
  <c r="F44" i="12"/>
  <c r="A44" i="12"/>
  <c r="A29" i="12"/>
  <c r="L40" i="12"/>
  <c r="F40" i="12"/>
  <c r="R39" i="12"/>
  <c r="L39" i="12"/>
  <c r="F39" i="12"/>
  <c r="L35" i="12"/>
  <c r="F35" i="12"/>
  <c r="R34" i="12"/>
  <c r="L34" i="12"/>
  <c r="F34" i="12"/>
  <c r="R30" i="12"/>
  <c r="L30" i="12"/>
  <c r="F30" i="12"/>
  <c r="R29" i="12"/>
  <c r="L29" i="12"/>
  <c r="F29" i="12"/>
  <c r="R27" i="12"/>
  <c r="L27" i="12"/>
  <c r="R23" i="12"/>
  <c r="L23" i="12"/>
  <c r="F23" i="12"/>
  <c r="R26" i="12"/>
  <c r="L26" i="12"/>
  <c r="F26" i="12"/>
  <c r="A26" i="12"/>
  <c r="R22" i="12"/>
  <c r="L22" i="12"/>
  <c r="F22" i="12"/>
  <c r="A22" i="12"/>
  <c r="J68" i="12"/>
  <c r="C68" i="12"/>
  <c r="F64" i="12"/>
  <c r="AC21" i="12"/>
  <c r="X21" i="12"/>
  <c r="R21" i="12"/>
  <c r="L21" i="12"/>
  <c r="F21" i="12"/>
  <c r="L16" i="12"/>
  <c r="A18" i="12"/>
  <c r="A16" i="12"/>
  <c r="B14" i="12"/>
  <c r="L11" i="12"/>
  <c r="A11" i="12"/>
  <c r="B9" i="12"/>
  <c r="L6" i="12"/>
  <c r="L4" i="12"/>
  <c r="A6" i="12"/>
  <c r="A4" i="12"/>
  <c r="L16" i="11"/>
  <c r="A18" i="11"/>
  <c r="A16" i="11"/>
  <c r="B14" i="11"/>
  <c r="F27" i="11"/>
  <c r="J55" i="11"/>
  <c r="C55" i="11"/>
  <c r="F51" i="11"/>
  <c r="R46" i="11"/>
  <c r="L46" i="11"/>
  <c r="F46" i="11"/>
  <c r="R44" i="11"/>
  <c r="L44" i="11"/>
  <c r="F44" i="11"/>
  <c r="R43" i="11"/>
  <c r="L43" i="11"/>
  <c r="F43" i="11"/>
  <c r="L40" i="11"/>
  <c r="F40" i="11"/>
  <c r="R39" i="11"/>
  <c r="L39" i="11"/>
  <c r="F39" i="11"/>
  <c r="L34" i="11"/>
  <c r="R34" i="11"/>
  <c r="R35" i="11"/>
  <c r="L35" i="11"/>
  <c r="F35" i="11"/>
  <c r="A47" i="11"/>
  <c r="A46" i="11"/>
  <c r="A43" i="11"/>
  <c r="A39" i="11"/>
  <c r="F34" i="11"/>
  <c r="A34" i="11"/>
  <c r="R31" i="11"/>
  <c r="L32" i="11"/>
  <c r="L31" i="11"/>
  <c r="F32" i="11"/>
  <c r="F31" i="11"/>
  <c r="A31" i="11"/>
  <c r="L27" i="11"/>
  <c r="R26" i="11"/>
  <c r="L26" i="11"/>
  <c r="F26" i="11"/>
  <c r="A26" i="11"/>
  <c r="R22" i="11"/>
  <c r="L22" i="11"/>
  <c r="L23" i="11"/>
  <c r="F23" i="11"/>
  <c r="F22" i="11"/>
  <c r="A22" i="11"/>
  <c r="AC21" i="11"/>
  <c r="X21" i="11"/>
  <c r="R21" i="11"/>
  <c r="L21" i="11"/>
  <c r="F21" i="11"/>
  <c r="L11" i="11"/>
  <c r="A11" i="11"/>
  <c r="B9" i="11"/>
  <c r="L6" i="11"/>
  <c r="L4" i="11"/>
  <c r="A6" i="11"/>
  <c r="A4" i="11"/>
  <c r="H62" i="5"/>
  <c r="A62" i="5"/>
  <c r="F60" i="5"/>
  <c r="A60" i="5"/>
  <c r="F59" i="5"/>
  <c r="A59" i="5"/>
  <c r="F58" i="5"/>
  <c r="A58" i="5"/>
  <c r="F57" i="5"/>
  <c r="A57" i="5"/>
  <c r="F56" i="5"/>
  <c r="A56" i="5"/>
  <c r="Y62" i="5"/>
  <c r="R62" i="5"/>
  <c r="R60" i="5"/>
  <c r="R59" i="5"/>
  <c r="R58" i="5"/>
  <c r="R57" i="5"/>
  <c r="R56" i="5"/>
  <c r="R48" i="5"/>
  <c r="V46" i="5"/>
  <c r="R46" i="5"/>
  <c r="R45" i="5"/>
  <c r="R44" i="5"/>
  <c r="A45" i="5"/>
  <c r="A44" i="5"/>
  <c r="AE25" i="5"/>
  <c r="AA25" i="5"/>
  <c r="T25" i="5"/>
  <c r="O25" i="5"/>
  <c r="I25" i="5"/>
  <c r="C25" i="5"/>
  <c r="A25" i="5"/>
  <c r="X22" i="5"/>
  <c r="R22" i="5"/>
  <c r="X21" i="5"/>
  <c r="R21" i="5"/>
  <c r="V20" i="5"/>
  <c r="R20" i="5"/>
  <c r="V19" i="5"/>
  <c r="R19" i="5"/>
  <c r="AC18" i="5"/>
  <c r="AA18" i="5"/>
  <c r="R18" i="5"/>
  <c r="R17" i="5"/>
  <c r="G22" i="5"/>
  <c r="A22" i="5"/>
  <c r="G21" i="5"/>
  <c r="A21" i="5"/>
  <c r="E20" i="5"/>
  <c r="A20" i="5"/>
  <c r="E19" i="5"/>
  <c r="A19" i="5"/>
  <c r="L18" i="5"/>
  <c r="E18" i="5"/>
  <c r="A18" i="5"/>
  <c r="K17" i="5"/>
  <c r="A17" i="5"/>
  <c r="R15" i="5"/>
  <c r="A15" i="5"/>
  <c r="S12" i="5"/>
  <c r="S11" i="5"/>
  <c r="S10" i="5"/>
  <c r="S9" i="5"/>
  <c r="S8" i="5"/>
  <c r="S7" i="5"/>
  <c r="S6" i="5"/>
  <c r="S5" i="5"/>
  <c r="B12" i="5"/>
  <c r="B11" i="5"/>
  <c r="B10" i="5"/>
  <c r="B9" i="5"/>
  <c r="B8" i="5"/>
  <c r="B7" i="5"/>
  <c r="B6" i="5"/>
  <c r="B5" i="5"/>
  <c r="G3" i="5"/>
  <c r="C3" i="5"/>
  <c r="AB1" i="5"/>
  <c r="V1" i="5"/>
  <c r="B1" i="5"/>
  <c r="A44" i="14" l="1"/>
  <c r="A42" i="14"/>
  <c r="H44" i="14"/>
  <c r="H41" i="14"/>
  <c r="D41" i="14"/>
  <c r="A40" i="14"/>
  <c r="A36" i="14"/>
  <c r="L11" i="14"/>
  <c r="K11" i="14"/>
  <c r="J11" i="14"/>
  <c r="I11" i="14"/>
  <c r="H11" i="14"/>
  <c r="G11" i="14"/>
  <c r="F11" i="14"/>
  <c r="E11" i="14"/>
  <c r="D11" i="14"/>
  <c r="C11" i="14"/>
  <c r="B11" i="14"/>
  <c r="A11" i="14"/>
  <c r="K5" i="14"/>
  <c r="H9" i="14"/>
  <c r="H8" i="14"/>
  <c r="H7" i="14"/>
  <c r="H6" i="14"/>
  <c r="H5" i="14"/>
  <c r="H4" i="14"/>
  <c r="H3" i="14"/>
  <c r="A9" i="14"/>
  <c r="A7" i="14"/>
  <c r="A8" i="14"/>
  <c r="A6" i="14"/>
  <c r="A5" i="14"/>
  <c r="A3" i="14"/>
  <c r="J1" i="14"/>
  <c r="H1" i="14"/>
  <c r="A1" i="14"/>
  <c r="Y65" i="8"/>
  <c r="R65" i="8"/>
  <c r="R63" i="8"/>
  <c r="R62" i="8"/>
  <c r="R61" i="8"/>
  <c r="R60" i="8"/>
  <c r="R59" i="8"/>
  <c r="H65" i="8"/>
  <c r="A65" i="8"/>
  <c r="F63" i="8"/>
  <c r="A63" i="8"/>
  <c r="F62" i="8"/>
  <c r="A62" i="8"/>
  <c r="F61" i="8"/>
  <c r="A61" i="8"/>
  <c r="F60" i="8"/>
  <c r="A60" i="8"/>
  <c r="F59" i="8"/>
  <c r="A59" i="8"/>
  <c r="R48" i="8"/>
  <c r="V46" i="8"/>
  <c r="R46" i="8"/>
  <c r="R45" i="8"/>
  <c r="R44" i="8"/>
  <c r="A45" i="8"/>
  <c r="A44" i="8"/>
  <c r="AE25" i="8"/>
  <c r="AA25" i="8"/>
  <c r="T25" i="8"/>
  <c r="O25" i="8"/>
  <c r="I25" i="8"/>
  <c r="C25" i="8"/>
  <c r="A25" i="8"/>
  <c r="X22" i="8"/>
  <c r="R22" i="8"/>
  <c r="X21" i="8"/>
  <c r="R21" i="8"/>
  <c r="V20" i="8"/>
  <c r="R20" i="8"/>
  <c r="V19" i="8"/>
  <c r="R19" i="8"/>
  <c r="AC18" i="8"/>
  <c r="AA18" i="8"/>
  <c r="R18" i="8"/>
  <c r="R17" i="8"/>
  <c r="G22" i="8"/>
  <c r="A22" i="8"/>
  <c r="G21" i="8"/>
  <c r="A21" i="8"/>
  <c r="E20" i="8"/>
  <c r="A20" i="8"/>
  <c r="E19" i="8"/>
  <c r="A19" i="8"/>
  <c r="L18" i="8"/>
  <c r="E18" i="8"/>
  <c r="A18" i="8"/>
  <c r="K17" i="8"/>
  <c r="A17" i="8"/>
  <c r="R15" i="8"/>
  <c r="A15" i="8"/>
  <c r="S12" i="8"/>
  <c r="S11" i="8"/>
  <c r="S10" i="8"/>
  <c r="S9" i="8"/>
  <c r="S8" i="8"/>
  <c r="S7" i="8"/>
  <c r="S6" i="8"/>
  <c r="S5" i="8"/>
  <c r="B12" i="8"/>
  <c r="B11" i="8"/>
  <c r="B10" i="8"/>
  <c r="B9" i="8"/>
  <c r="B8" i="8"/>
  <c r="B7" i="8"/>
  <c r="B6" i="8"/>
  <c r="B5" i="8"/>
  <c r="G3" i="8"/>
  <c r="C3" i="8"/>
  <c r="AB1" i="8"/>
  <c r="V1" i="8"/>
  <c r="B1" i="8"/>
  <c r="S12" i="9"/>
  <c r="S11" i="9"/>
  <c r="S10" i="9"/>
  <c r="S9" i="9"/>
  <c r="S8" i="9"/>
  <c r="S7" i="9"/>
  <c r="S6" i="9"/>
  <c r="S5" i="9"/>
  <c r="B12" i="9"/>
  <c r="B11" i="9"/>
  <c r="B10" i="9"/>
  <c r="B9" i="9"/>
  <c r="B8" i="9"/>
  <c r="B7" i="9"/>
  <c r="B6" i="9"/>
  <c r="B5" i="9"/>
  <c r="Y63" i="9"/>
  <c r="R63" i="9"/>
  <c r="R61" i="9"/>
  <c r="R60" i="9"/>
  <c r="R59" i="9"/>
  <c r="R58" i="9"/>
  <c r="R57" i="9"/>
  <c r="H63" i="9"/>
  <c r="A63" i="9"/>
  <c r="F61" i="9"/>
  <c r="A61" i="9"/>
  <c r="F60" i="9"/>
  <c r="A60" i="9"/>
  <c r="F59" i="9"/>
  <c r="A59" i="9"/>
  <c r="F58" i="9"/>
  <c r="A58" i="9"/>
  <c r="F57" i="9"/>
  <c r="A57" i="9"/>
  <c r="A45" i="9"/>
  <c r="V46" i="9"/>
  <c r="R48" i="9"/>
  <c r="R46" i="9"/>
  <c r="R45" i="9"/>
  <c r="R44" i="9"/>
  <c r="A44" i="9"/>
  <c r="X22" i="9"/>
  <c r="R22" i="9"/>
  <c r="X21" i="9"/>
  <c r="R21" i="9"/>
  <c r="V20" i="9"/>
  <c r="R20" i="9"/>
  <c r="V19" i="9"/>
  <c r="R19" i="9"/>
  <c r="AC18" i="9"/>
  <c r="AA18" i="9"/>
  <c r="R18" i="9"/>
  <c r="R17" i="9"/>
  <c r="R16" i="9"/>
  <c r="R15" i="9"/>
  <c r="G22" i="9"/>
  <c r="A22" i="9"/>
  <c r="G21" i="9"/>
  <c r="A21" i="9"/>
  <c r="E20" i="9"/>
  <c r="A20" i="9"/>
  <c r="E19" i="9"/>
  <c r="A19" i="9"/>
  <c r="L18" i="9"/>
  <c r="E18" i="9"/>
  <c r="A18" i="9"/>
  <c r="K17" i="9"/>
  <c r="A17" i="9"/>
  <c r="A16" i="9"/>
  <c r="A15" i="9"/>
  <c r="G3" i="9"/>
  <c r="C3" i="9"/>
  <c r="AB1" i="9"/>
  <c r="V1" i="9"/>
  <c r="B1" i="9"/>
  <c r="V27" i="13" l="1"/>
  <c r="T27" i="13"/>
  <c r="M27" i="13"/>
  <c r="C27" i="13"/>
  <c r="A27" i="13"/>
  <c r="X25" i="13"/>
  <c r="T25" i="13"/>
  <c r="M25" i="13"/>
  <c r="C25" i="13"/>
  <c r="A25" i="13"/>
  <c r="X22" i="13"/>
  <c r="R22" i="13"/>
  <c r="X21" i="13"/>
  <c r="R21" i="13"/>
  <c r="V20" i="13"/>
  <c r="R20" i="13"/>
  <c r="V19" i="13"/>
  <c r="R19" i="13"/>
  <c r="AC18" i="13"/>
  <c r="AA18" i="13"/>
  <c r="R18" i="13"/>
  <c r="R17" i="13"/>
  <c r="G22" i="13"/>
  <c r="A22" i="13"/>
  <c r="G21" i="13"/>
  <c r="A21" i="13"/>
  <c r="E20" i="13"/>
  <c r="A20" i="13"/>
  <c r="E19" i="13"/>
  <c r="A19" i="13"/>
  <c r="L18" i="13"/>
  <c r="E18" i="13"/>
  <c r="A18" i="13"/>
  <c r="K17" i="13"/>
  <c r="A17" i="13"/>
  <c r="R15" i="13"/>
  <c r="A15" i="13"/>
  <c r="S12" i="13"/>
  <c r="S11" i="13"/>
  <c r="S10" i="13"/>
  <c r="S9" i="13"/>
  <c r="S8" i="13"/>
  <c r="S7" i="13"/>
  <c r="S6" i="13"/>
  <c r="S5" i="13"/>
  <c r="B12" i="13"/>
  <c r="B11" i="13"/>
  <c r="B10" i="13"/>
  <c r="B9" i="13"/>
  <c r="B8" i="13"/>
  <c r="B7" i="13"/>
  <c r="B6" i="13"/>
  <c r="B5" i="13"/>
  <c r="G3" i="13"/>
  <c r="C3" i="13"/>
  <c r="AB1" i="13"/>
  <c r="V1" i="13"/>
  <c r="B1" i="13"/>
  <c r="A45" i="13"/>
  <c r="R44" i="13"/>
  <c r="A44" i="13"/>
  <c r="V46" i="13"/>
  <c r="R48" i="13"/>
  <c r="R46" i="13"/>
  <c r="R45" i="13"/>
  <c r="Y56" i="13"/>
  <c r="R56" i="13"/>
  <c r="R54" i="13"/>
  <c r="R53" i="13"/>
  <c r="R52" i="13"/>
  <c r="R51" i="13"/>
  <c r="R50" i="13"/>
  <c r="F54" i="13"/>
  <c r="F53" i="13"/>
  <c r="F52" i="13"/>
  <c r="F51" i="13"/>
  <c r="F50" i="13"/>
  <c r="H56" i="13"/>
  <c r="A56" i="13"/>
  <c r="A54" i="13"/>
  <c r="A53" i="13"/>
  <c r="A52" i="13"/>
  <c r="A51" i="13"/>
  <c r="A50" i="13"/>
  <c r="F54" i="6"/>
  <c r="F53" i="6"/>
  <c r="F52" i="6"/>
  <c r="F51" i="6"/>
  <c r="F50" i="6"/>
  <c r="F122" i="4"/>
  <c r="F121" i="4"/>
  <c r="F120" i="4"/>
  <c r="F119" i="4"/>
  <c r="F118" i="4"/>
  <c r="H56" i="6"/>
  <c r="A56" i="6"/>
  <c r="A54" i="6"/>
  <c r="A53" i="6"/>
  <c r="A52" i="6"/>
  <c r="A51" i="6"/>
  <c r="A50" i="6"/>
  <c r="Y56" i="6"/>
  <c r="R56" i="6"/>
  <c r="R54" i="6"/>
  <c r="R53" i="6"/>
  <c r="R52" i="6"/>
  <c r="R51" i="6"/>
  <c r="R50" i="6"/>
  <c r="R48" i="6" l="1"/>
  <c r="V46" i="6"/>
  <c r="R46" i="6"/>
  <c r="R45" i="6"/>
  <c r="A45" i="6"/>
  <c r="R44" i="6"/>
  <c r="A44" i="6"/>
  <c r="V27" i="6"/>
  <c r="T27" i="6"/>
  <c r="M27" i="6"/>
  <c r="C27" i="6"/>
  <c r="A27" i="6"/>
  <c r="X25" i="6"/>
  <c r="T25" i="6"/>
  <c r="M25" i="6"/>
  <c r="C25" i="6"/>
  <c r="A25" i="6"/>
  <c r="X25" i="4"/>
  <c r="X22" i="6"/>
  <c r="R22" i="6"/>
  <c r="G22" i="6"/>
  <c r="A22" i="6"/>
  <c r="X21" i="6"/>
  <c r="R21" i="6"/>
  <c r="G21" i="6"/>
  <c r="A21" i="6"/>
  <c r="V20" i="6"/>
  <c r="R20" i="6"/>
  <c r="E20" i="6"/>
  <c r="A20" i="6"/>
  <c r="V19" i="6"/>
  <c r="R19" i="6"/>
  <c r="E19" i="6"/>
  <c r="A19" i="6"/>
  <c r="AC18" i="6"/>
  <c r="AA18" i="6"/>
  <c r="R18" i="6"/>
  <c r="L18" i="6"/>
  <c r="E18" i="6"/>
  <c r="A18" i="6"/>
  <c r="R17" i="6"/>
  <c r="K17" i="6"/>
  <c r="A17" i="6"/>
  <c r="R16" i="6"/>
  <c r="A16" i="6"/>
  <c r="R15" i="6"/>
  <c r="A15" i="6"/>
  <c r="G3" i="6"/>
  <c r="C3" i="6"/>
  <c r="B1" i="6"/>
  <c r="AB1" i="6"/>
  <c r="V1" i="6"/>
  <c r="S12" i="6"/>
  <c r="S11" i="6"/>
  <c r="S10" i="6"/>
  <c r="S9" i="6"/>
  <c r="S8" i="6"/>
  <c r="S7" i="6"/>
  <c r="S6" i="6"/>
  <c r="S5" i="6"/>
  <c r="B12" i="6"/>
  <c r="B11" i="6"/>
  <c r="B10" i="6"/>
  <c r="B9" i="6"/>
  <c r="B8" i="6"/>
  <c r="B7" i="6"/>
  <c r="B6" i="6"/>
  <c r="B5" i="6"/>
  <c r="R122" i="4"/>
  <c r="R121" i="4"/>
  <c r="R120" i="4"/>
  <c r="R119" i="4"/>
  <c r="R118" i="4"/>
  <c r="Y124" i="4"/>
  <c r="H124" i="4"/>
  <c r="R124" i="4"/>
  <c r="A124" i="4"/>
  <c r="A122" i="4"/>
  <c r="A121" i="4"/>
  <c r="A120" i="4"/>
  <c r="A119" i="4"/>
  <c r="A118" i="4"/>
  <c r="R107" i="4"/>
  <c r="V105" i="4"/>
  <c r="R105" i="4"/>
  <c r="R104" i="4"/>
  <c r="R103" i="4"/>
  <c r="A104" i="4"/>
  <c r="A103" i="4"/>
  <c r="V27" i="4"/>
  <c r="T27" i="4"/>
  <c r="T25" i="4"/>
  <c r="M27" i="4"/>
  <c r="M25" i="4"/>
  <c r="C27" i="4"/>
  <c r="C25" i="4"/>
  <c r="A27" i="4"/>
  <c r="A25" i="4"/>
  <c r="R22" i="4"/>
  <c r="R21" i="4"/>
  <c r="R20" i="4"/>
  <c r="R19" i="4"/>
  <c r="A22" i="4"/>
  <c r="A21" i="4"/>
  <c r="A20" i="4"/>
  <c r="A19" i="4"/>
  <c r="AC18" i="4"/>
  <c r="AA18" i="4"/>
  <c r="R18" i="4"/>
  <c r="L18" i="4"/>
  <c r="A18" i="4"/>
  <c r="R17" i="4"/>
  <c r="A17" i="4"/>
  <c r="R15" i="4"/>
  <c r="A15" i="4"/>
  <c r="S12" i="4"/>
  <c r="S11" i="4"/>
  <c r="S10" i="4"/>
  <c r="S9" i="4"/>
  <c r="S8" i="4"/>
  <c r="S7" i="4"/>
  <c r="S6" i="4"/>
  <c r="S5" i="4"/>
  <c r="B12" i="4"/>
  <c r="B11" i="4"/>
  <c r="B10" i="4"/>
  <c r="B9" i="4"/>
  <c r="B8" i="4"/>
  <c r="B7" i="4"/>
  <c r="B6" i="4"/>
  <c r="B5" i="4"/>
  <c r="G3" i="4"/>
  <c r="C3" i="4"/>
  <c r="AB1" i="4"/>
  <c r="V1" i="4"/>
  <c r="B1" i="4"/>
  <c r="O47" i="2"/>
  <c r="A47" i="2"/>
  <c r="A46" i="2"/>
  <c r="A45" i="2"/>
  <c r="A44" i="2"/>
  <c r="A43" i="2"/>
  <c r="A42" i="2"/>
  <c r="A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V8" i="2"/>
  <c r="R8" i="2"/>
  <c r="A8" i="2"/>
  <c r="X4" i="2" l="1"/>
  <c r="V4" i="2"/>
  <c r="N6" i="2"/>
  <c r="N5" i="2"/>
  <c r="N4" i="2"/>
  <c r="N3" i="2"/>
  <c r="J4" i="2"/>
  <c r="A6" i="2"/>
  <c r="A5" i="2"/>
  <c r="A4" i="2"/>
  <c r="A3" i="2"/>
  <c r="N1" i="2"/>
  <c r="A1" i="2"/>
  <c r="A64" i="1"/>
  <c r="BA62" i="1"/>
  <c r="AN62" i="1"/>
  <c r="A62" i="1"/>
  <c r="P60" i="1"/>
  <c r="P59" i="1"/>
  <c r="A60" i="1"/>
  <c r="A59" i="1"/>
  <c r="AY57" i="1"/>
  <c r="AL57" i="1"/>
  <c r="AC57" i="1"/>
  <c r="P57" i="1"/>
  <c r="A57" i="1"/>
  <c r="A55" i="1"/>
  <c r="A53" i="1"/>
  <c r="A51" i="1"/>
  <c r="AE48" i="1"/>
  <c r="AA48" i="1"/>
  <c r="W48" i="1"/>
  <c r="W46" i="1"/>
  <c r="W44" i="1"/>
  <c r="A44" i="1"/>
  <c r="AM42" i="1"/>
  <c r="AB42" i="1"/>
  <c r="A42" i="1"/>
  <c r="AC39" i="1"/>
  <c r="O40" i="1"/>
  <c r="O39" i="1"/>
  <c r="A40" i="1"/>
  <c r="A39" i="1"/>
  <c r="A37" i="1"/>
  <c r="AQ35" i="1"/>
  <c r="V35" i="1"/>
  <c r="A35" i="1"/>
  <c r="AQ33" i="1"/>
  <c r="V33" i="1"/>
  <c r="A33" i="1"/>
  <c r="AQ31" i="1"/>
  <c r="V31" i="1"/>
  <c r="A31" i="1"/>
  <c r="BB29" i="1"/>
  <c r="AQ29" i="1"/>
  <c r="V29" i="1"/>
  <c r="AQ27" i="1"/>
  <c r="V27" i="1"/>
  <c r="A29" i="1"/>
  <c r="A27" i="1"/>
  <c r="A25" i="1"/>
  <c r="AZ23" i="1"/>
  <c r="AZ22" i="1"/>
  <c r="AZ21" i="1"/>
  <c r="AZ20" i="1"/>
  <c r="AZ19" i="1"/>
  <c r="AZ18" i="1"/>
  <c r="AZ17" i="1"/>
  <c r="AZ16" i="1"/>
  <c r="AH23" i="1"/>
  <c r="AH22" i="1"/>
  <c r="AH21" i="1"/>
  <c r="AH20" i="1"/>
  <c r="AH19" i="1"/>
  <c r="AH18" i="1"/>
  <c r="AH17" i="1"/>
  <c r="AH16" i="1"/>
  <c r="Q23" i="1" l="1"/>
  <c r="Q22" i="1"/>
  <c r="Q21" i="1"/>
  <c r="Q20" i="1"/>
  <c r="Q19" i="1"/>
  <c r="Q18" i="1"/>
  <c r="Q17" i="1"/>
  <c r="Q16" i="1"/>
  <c r="C23" i="1"/>
  <c r="C22" i="1"/>
  <c r="C21" i="1"/>
  <c r="C20" i="1"/>
  <c r="C19" i="1"/>
  <c r="C18" i="1"/>
  <c r="C17" i="1"/>
  <c r="C16" i="1"/>
  <c r="A14" i="1"/>
  <c r="A12" i="1"/>
  <c r="BB8" i="1"/>
  <c r="BB7" i="1"/>
  <c r="BB6" i="1"/>
  <c r="BA3" i="1"/>
  <c r="AM8" i="1"/>
  <c r="AM7" i="1"/>
  <c r="AM6" i="1"/>
  <c r="AL5" i="1"/>
  <c r="AK4" i="1"/>
  <c r="AK3" i="1"/>
  <c r="Q3" i="1"/>
  <c r="A3" i="1"/>
  <c r="A1" i="1"/>
  <c r="E19" i="4" l="1"/>
  <c r="V19" i="4"/>
  <c r="G5" i="14" l="1"/>
  <c r="C5" i="14"/>
  <c r="C6" i="14"/>
  <c r="C7" i="14"/>
  <c r="C8" i="14"/>
  <c r="C3" i="14"/>
  <c r="R16" i="13" l="1"/>
  <c r="A16" i="13"/>
  <c r="AP50" i="11"/>
  <c r="AL50" i="11"/>
  <c r="AN50" i="11"/>
  <c r="AJ50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1" i="11"/>
  <c r="AR62" i="11"/>
  <c r="AR59" i="11"/>
  <c r="AR56" i="11"/>
  <c r="AR52" i="11"/>
  <c r="AR25" i="11"/>
  <c r="AR50" i="11" l="1"/>
  <c r="L51" i="11" s="1"/>
  <c r="AR62" i="12"/>
  <c r="AR59" i="12"/>
  <c r="AR56" i="12"/>
  <c r="AR52" i="12"/>
  <c r="AR48" i="12"/>
  <c r="AR43" i="12"/>
  <c r="AR38" i="12"/>
  <c r="AR33" i="12"/>
  <c r="AR28" i="12"/>
  <c r="AR25" i="12"/>
  <c r="AR63" i="12" l="1"/>
  <c r="P4" i="12"/>
  <c r="F4" i="12"/>
  <c r="L64" i="12" l="1"/>
  <c r="F46" i="2" l="1"/>
  <c r="F45" i="2"/>
  <c r="F44" i="2"/>
  <c r="F43" i="2"/>
  <c r="F42" i="2"/>
  <c r="R16" i="8" l="1"/>
  <c r="A16" i="8"/>
  <c r="R16" i="5" l="1"/>
  <c r="A16" i="5"/>
  <c r="X22" i="4" l="1"/>
  <c r="X21" i="4"/>
  <c r="V20" i="4"/>
  <c r="E20" i="4"/>
  <c r="E6" i="2"/>
  <c r="G22" i="4" l="1"/>
  <c r="G21" i="4"/>
  <c r="E18" i="4"/>
  <c r="K17" i="4"/>
  <c r="R16" i="4"/>
  <c r="A16" i="4"/>
  <c r="T6" i="2"/>
  <c r="E5" i="2"/>
  <c r="T5" i="2"/>
  <c r="N2" i="2"/>
  <c r="E4" i="2"/>
  <c r="G3" i="2"/>
  <c r="A2" i="2"/>
  <c r="I37" i="1"/>
  <c r="AR6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Nahlen, Marc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Nahlen, Marc:</t>
        </r>
        <r>
          <rPr>
            <sz val="9"/>
            <color indexed="81"/>
            <rFont val="Tahoma"/>
            <family val="2"/>
          </rPr>
          <t xml:space="preserve">
Deutsch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Nahlen, Marc:</t>
        </r>
        <r>
          <rPr>
            <sz val="9"/>
            <color indexed="81"/>
            <rFont val="Tahoma"/>
            <family val="2"/>
          </rPr>
          <t xml:space="preserve">
Englisch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Nahlen, Marc</author>
  </authors>
  <commentList>
    <comment ref="B2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Nahlen, Marc:
kann bei übergreifenden Formblättern gelöscht werden</t>
        </r>
      </text>
    </comment>
  </commentList>
</comments>
</file>

<file path=xl/sharedStrings.xml><?xml version="1.0" encoding="utf-8"?>
<sst xmlns="http://schemas.openxmlformats.org/spreadsheetml/2006/main" count="591" uniqueCount="528">
  <si>
    <r>
      <rPr>
        <b/>
        <sz val="16"/>
        <color theme="1"/>
        <rFont val="Calibri"/>
        <family val="2"/>
        <scheme val="minor"/>
      </rPr>
      <t xml:space="preserve">Hexagon Agility </t>
    </r>
    <r>
      <rPr>
        <b/>
        <sz val="14"/>
        <color theme="1"/>
        <rFont val="Calibri"/>
        <family val="2"/>
        <scheme val="minor"/>
      </rPr>
      <t>GmbH</t>
    </r>
    <r>
      <rPr>
        <sz val="14"/>
        <color theme="1"/>
        <rFont val="Calibri"/>
        <family val="2"/>
        <scheme val="minor"/>
      </rPr>
      <t xml:space="preserve">
Otto-Hahn-Straße 5
34123 Kassel
Germany</t>
    </r>
  </si>
  <si>
    <t xml:space="preserve">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</si>
  <si>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</si>
  <si>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</si>
  <si>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</si>
  <si>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</si>
  <si>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</si>
  <si>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</si>
  <si>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</si>
  <si>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</si>
  <si>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</si>
  <si>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</si>
  <si>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Deckblatt</t>
  </si>
  <si>
    <t>Cover sheet</t>
  </si>
  <si>
    <t>Absender</t>
  </si>
  <si>
    <t>Sender</t>
  </si>
  <si>
    <t>Empfänger</t>
  </si>
  <si>
    <t>Address</t>
  </si>
  <si>
    <t>Bericht Produktionsprozess- und Produktfreigabe PPF</t>
  </si>
  <si>
    <t>Report production process and product approval (PPA)</t>
  </si>
  <si>
    <t>Bericht sonstige Muster</t>
  </si>
  <si>
    <t>Report other sample</t>
  </si>
  <si>
    <t>Vorlagestufe</t>
  </si>
  <si>
    <t>Submission level</t>
  </si>
  <si>
    <t>Bemusterung</t>
  </si>
  <si>
    <t>Sampling</t>
  </si>
  <si>
    <t>Neuteil</t>
  </si>
  <si>
    <t>New Part</t>
  </si>
  <si>
    <t>Neues Design und Logo</t>
  </si>
  <si>
    <t>Änderung am Produkt</t>
  </si>
  <si>
    <t>Product modification</t>
  </si>
  <si>
    <t>Änderung am Produktionsprozesss</t>
  </si>
  <si>
    <t>Change at the production procedure</t>
  </si>
  <si>
    <t>Nachbemusterung</t>
  </si>
  <si>
    <t>Re-sampling</t>
  </si>
  <si>
    <t>Aussetzen der Fertigung länger als 12 Monate</t>
  </si>
  <si>
    <t>Production pause longer than 12 month</t>
  </si>
  <si>
    <t>Änderungen in der Lieferkette</t>
  </si>
  <si>
    <t>Change of supply chain</t>
  </si>
  <si>
    <t>Anlagen/ Einsichtnahme</t>
  </si>
  <si>
    <t>Enclosure/ Examination</t>
  </si>
  <si>
    <t>Produkt/ Prozess</t>
  </si>
  <si>
    <t>Product / Procedure</t>
  </si>
  <si>
    <t xml:space="preserve">1.1 Geometrie, Maßprüfung </t>
  </si>
  <si>
    <t>1.1 Geometry, dimensional check</t>
  </si>
  <si>
    <t>1.2 Funktionsprüfung</t>
  </si>
  <si>
    <t>1.2 Function check</t>
  </si>
  <si>
    <t>1.3 Werkstoffprüfung</t>
  </si>
  <si>
    <t>1.3 Material test</t>
  </si>
  <si>
    <t>1.4 Haptikprüfung</t>
  </si>
  <si>
    <t>1.4 Haptics test</t>
  </si>
  <si>
    <t>1.5 Akustikprüfung</t>
  </si>
  <si>
    <t>1.5 Acoustics test</t>
  </si>
  <si>
    <t>1.6 Geruchsprüfung</t>
  </si>
  <si>
    <t>1.6 Odors test</t>
  </si>
  <si>
    <t>1.7 Aussehensprüfung</t>
  </si>
  <si>
    <t>1.7 Visual test</t>
  </si>
  <si>
    <t>1.8 Oberflächenprüfung</t>
  </si>
  <si>
    <t>1.8 Surface test</t>
  </si>
  <si>
    <t>1.9 ESD - Prüfung</t>
  </si>
  <si>
    <t>1.9 ESD - test</t>
  </si>
  <si>
    <t>1.10 Zuverlässigkeitsprüfung</t>
  </si>
  <si>
    <t>1.10 Reliability test</t>
  </si>
  <si>
    <t>2 Muster</t>
  </si>
  <si>
    <t>2 Sample</t>
  </si>
  <si>
    <t>3 Technische Spezifikationen</t>
  </si>
  <si>
    <t>3 Technical Specification</t>
  </si>
  <si>
    <t>4 Produkt - FMEA</t>
  </si>
  <si>
    <t>4 Product - FMEA</t>
  </si>
  <si>
    <t>5 Konstruktionsfreigabe</t>
  </si>
  <si>
    <t>5 Design approval</t>
  </si>
  <si>
    <t>6 Einhaltung von gesetzlichen Forderungen</t>
  </si>
  <si>
    <t>6 Compliance of legal requirements</t>
  </si>
  <si>
    <t>7 Materialdatenblatt/ IMDS</t>
  </si>
  <si>
    <t>7 Material Data Sheet / IMDS</t>
  </si>
  <si>
    <t>8 Softwareprüfbericht</t>
  </si>
  <si>
    <t>8 Software test report</t>
  </si>
  <si>
    <t>9 Prozess FMEA</t>
  </si>
  <si>
    <t>9 Process FMEA</t>
  </si>
  <si>
    <t>10 Prozessablaufdiagramm</t>
  </si>
  <si>
    <t>10 Process flow chart</t>
  </si>
  <si>
    <t>11 Produktionslenkungsplan</t>
  </si>
  <si>
    <t>11 Production control plan</t>
  </si>
  <si>
    <t>12 Prozessfähigkeitsnachweis</t>
  </si>
  <si>
    <t>12 Proof of process capability</t>
  </si>
  <si>
    <t>13 Absicherung besondere Merkmale</t>
  </si>
  <si>
    <t>13 Validation of specific characteristic</t>
  </si>
  <si>
    <t>14 Prüfmittelliste</t>
  </si>
  <si>
    <t>14 Measurement and test equipment list</t>
  </si>
  <si>
    <t>15 Prüfmittelfähigkeitsnachweis</t>
  </si>
  <si>
    <t>15 Measurement and test equipment certificates</t>
  </si>
  <si>
    <t>16 Werkzeugübersicht</t>
  </si>
  <si>
    <t>16 Tooling overview</t>
  </si>
  <si>
    <t>C:\Users\mna\AppData\Local\Microsoft\Windows\Temporary Internet Files\Content.IE5\GVWU380S\PPF-Bericht-(neu).zip\PPF-Bericht (neu)</t>
  </si>
  <si>
    <t>17 Nachweis vereinbarte Kapazität</t>
  </si>
  <si>
    <t>17 proof of agreed capacity</t>
  </si>
  <si>
    <t>18 Schriftliche Selbstbewertung</t>
  </si>
  <si>
    <t>18 Written self assessment</t>
  </si>
  <si>
    <t>19 Teilelebenslauf</t>
  </si>
  <si>
    <t>19 Product history</t>
  </si>
  <si>
    <t>20 Eignungsnachweis Ladungsträger</t>
  </si>
  <si>
    <t>20 Verification of suitability charge carrier</t>
  </si>
  <si>
    <t>21 PPF Status Lieferkette</t>
  </si>
  <si>
    <t>21  PPAP status supply chain</t>
  </si>
  <si>
    <t>22 Freigabe von Beschichtungssystemen</t>
  </si>
  <si>
    <t>22 Release of coating systems</t>
  </si>
  <si>
    <t>23 Sonstiges</t>
  </si>
  <si>
    <t>23 Others</t>
  </si>
  <si>
    <t>Lieferantenangaben</t>
  </si>
  <si>
    <t>Supplier information</t>
  </si>
  <si>
    <t>Lieferant/ Produktionsstandort:</t>
  </si>
  <si>
    <t>Supplier/ Production plant:</t>
  </si>
  <si>
    <t>Kennnummer/ DUNS:</t>
  </si>
  <si>
    <t>Identification number/ DUNS-Code:</t>
  </si>
  <si>
    <t>Kunde:</t>
  </si>
  <si>
    <t>Customer:</t>
  </si>
  <si>
    <t>Benennung:</t>
  </si>
  <si>
    <t>Description:</t>
  </si>
  <si>
    <t>Lieferscheinnummer:</t>
  </si>
  <si>
    <t>Number delivery note:</t>
  </si>
  <si>
    <t>Berichts-Nr.:</t>
  </si>
  <si>
    <t>Report No.:</t>
  </si>
  <si>
    <t>Index:</t>
  </si>
  <si>
    <t>Sachnummer:</t>
  </si>
  <si>
    <t>Part number:</t>
  </si>
  <si>
    <t>Liefermenge:</t>
  </si>
  <si>
    <t>Quantity delivered:</t>
  </si>
  <si>
    <t>Wareneingangs-Nr./datum:</t>
  </si>
  <si>
    <t>Incoming Goods No./ Date:</t>
  </si>
  <si>
    <t>Zeichnungsnummer:</t>
  </si>
  <si>
    <t>Drawing Number:</t>
  </si>
  <si>
    <t>Chargennummer:</t>
  </si>
  <si>
    <t>Charge number:</t>
  </si>
  <si>
    <t>Bestellabruf-Nr./ datum:</t>
  </si>
  <si>
    <t>Purchase Order No./ Date:</t>
  </si>
  <si>
    <t>Stand/ Datum:</t>
  </si>
  <si>
    <t>Status/ Date:</t>
  </si>
  <si>
    <t>Mustergewicht:</t>
  </si>
  <si>
    <t>Sample weight:</t>
  </si>
  <si>
    <t>Abladestelle:</t>
  </si>
  <si>
    <t>Delivery Destination:</t>
  </si>
  <si>
    <t xml:space="preserve">Bestätigung Lieferant  </t>
  </si>
  <si>
    <t xml:space="preserve">Supplier Confirmation  </t>
  </si>
  <si>
    <t>Hiermit wir bestätigt, dass die Bemusterung entsprechend den vereinbarten Vorlagestufen gemäß VDA Band 2, durchgeführt wurde.</t>
  </si>
  <si>
    <t>It is hereby confirmed that the sample inspection were carried out according to the agreed submission levels corresponding to VDA Volume 2.</t>
  </si>
  <si>
    <t>Name:</t>
  </si>
  <si>
    <t>Telefon:</t>
  </si>
  <si>
    <t>Telephone:</t>
  </si>
  <si>
    <t>Abteilung:</t>
  </si>
  <si>
    <t>Department:</t>
  </si>
  <si>
    <t>FAX/ E-Mail:</t>
  </si>
  <si>
    <t>Der IMDS Datensatz wurde erstellt unter der IMDS-ID-Nr.:</t>
  </si>
  <si>
    <t>The IMDS record was created under the IMDS ID number:</t>
  </si>
  <si>
    <t>Bemerkung:</t>
  </si>
  <si>
    <t>Comment:</t>
  </si>
  <si>
    <t>Datum</t>
  </si>
  <si>
    <t>Date</t>
  </si>
  <si>
    <t>Unterschrift</t>
  </si>
  <si>
    <t>Signature</t>
  </si>
  <si>
    <t>Entscheidung Kunde</t>
  </si>
  <si>
    <t>Customer Decision</t>
  </si>
  <si>
    <t>Freigaben</t>
  </si>
  <si>
    <t>Approval</t>
  </si>
  <si>
    <t>Product/ Process</t>
  </si>
  <si>
    <t>Gesamt</t>
  </si>
  <si>
    <t>Over all</t>
  </si>
  <si>
    <t>Prozess</t>
  </si>
  <si>
    <t>Process</t>
  </si>
  <si>
    <t>Produkt</t>
  </si>
  <si>
    <t>Product</t>
  </si>
  <si>
    <t>i.O.</t>
  </si>
  <si>
    <t>OK</t>
  </si>
  <si>
    <t>bedingt i.O. - Nachbemusterung erforderlich</t>
  </si>
  <si>
    <t>limited in order - re-sampling required</t>
  </si>
  <si>
    <t>n.i.O. - Nachbemusterung erforderlich</t>
  </si>
  <si>
    <t>not in order - resampling requiered</t>
  </si>
  <si>
    <t>Nr. Abweichgenehmigung</t>
  </si>
  <si>
    <t>No. deviation authorisation</t>
  </si>
  <si>
    <t>Gültig bis:</t>
  </si>
  <si>
    <t>Valid until:</t>
  </si>
  <si>
    <t>Stückzahl:</t>
  </si>
  <si>
    <t>Number of pieces:</t>
  </si>
  <si>
    <t>Termin Nachbemusterung:</t>
  </si>
  <si>
    <t>Date of re-sibmission:</t>
  </si>
  <si>
    <t>Bei Rücksendung Lieferschein-Nr.:/ _datum:</t>
  </si>
  <si>
    <t>When returning, Delivery Note No./Date:</t>
  </si>
  <si>
    <t>Datum:</t>
  </si>
  <si>
    <t>Date:</t>
  </si>
  <si>
    <t>Unterschrift:</t>
  </si>
  <si>
    <t>Signature:</t>
  </si>
  <si>
    <t>Verteiler:</t>
  </si>
  <si>
    <t>Distribution list:</t>
  </si>
  <si>
    <t>Anlage</t>
  </si>
  <si>
    <t>Enclosure</t>
  </si>
  <si>
    <t>Art, Umfang und Kennzeichnung der Anlage</t>
  </si>
  <si>
    <t>Nature, extent and identification of  enclosures</t>
  </si>
  <si>
    <t>Vom Kunden auszufüllen</t>
  </si>
  <si>
    <t>To be completed by customer</t>
  </si>
  <si>
    <t>Kennnummer:</t>
  </si>
  <si>
    <t>Identification number:</t>
  </si>
  <si>
    <t>20 Eignungsnachweis Ladungsträger inkl. Lagerung</t>
  </si>
  <si>
    <t>20 Verification of suitability charge carrier incl. storrage</t>
  </si>
  <si>
    <t>Bemerkung Lieferant:</t>
  </si>
  <si>
    <t>Comment supplier:</t>
  </si>
  <si>
    <t>FAX:</t>
  </si>
  <si>
    <t>E-Mail:</t>
  </si>
  <si>
    <t>Produktbezogene Prüfergebnisse</t>
  </si>
  <si>
    <t xml:space="preserve">Test result product-related </t>
  </si>
  <si>
    <t>Stand:</t>
  </si>
  <si>
    <t>Status:</t>
  </si>
  <si>
    <t>Blatt</t>
  </si>
  <si>
    <t>Page</t>
  </si>
  <si>
    <t>von</t>
  </si>
  <si>
    <t>of</t>
  </si>
  <si>
    <t>Bemerkungen:</t>
  </si>
  <si>
    <t>Comments:</t>
  </si>
  <si>
    <t>Ref.</t>
  </si>
  <si>
    <t>Nr.:</t>
  </si>
  <si>
    <t>No.:</t>
  </si>
  <si>
    <t>Forderungen</t>
  </si>
  <si>
    <t>Requirements</t>
  </si>
  <si>
    <t>Spezifikationen</t>
  </si>
  <si>
    <t>Specifications</t>
  </si>
  <si>
    <t>IST-Werte</t>
  </si>
  <si>
    <t>Actual value</t>
  </si>
  <si>
    <t>Spezifikation erfüllt</t>
  </si>
  <si>
    <t>Specification achieved</t>
  </si>
  <si>
    <t>Ja</t>
  </si>
  <si>
    <t>Yes</t>
  </si>
  <si>
    <t>Nein</t>
  </si>
  <si>
    <t>No</t>
  </si>
  <si>
    <t>Lieferant:</t>
  </si>
  <si>
    <t>Supplier:</t>
  </si>
  <si>
    <t>frei</t>
  </si>
  <si>
    <t>approved</t>
  </si>
  <si>
    <t xml:space="preserve">abgelehnt, </t>
  </si>
  <si>
    <t xml:space="preserve">rejected, </t>
  </si>
  <si>
    <t>Nachbemusterung erfoderlich</t>
  </si>
  <si>
    <t>resampling required</t>
  </si>
  <si>
    <t>Benennung Kaufteil</t>
  </si>
  <si>
    <t>Description Component</t>
  </si>
  <si>
    <t>Status Bemusterung</t>
  </si>
  <si>
    <t>Status Sampling</t>
  </si>
  <si>
    <t>Inventarnummer</t>
  </si>
  <si>
    <t>Inventory Number</t>
  </si>
  <si>
    <t>Prüfmittel</t>
  </si>
  <si>
    <t>Measuring and Test Equipment</t>
  </si>
  <si>
    <t>Prüfmerkmal</t>
  </si>
  <si>
    <t>Characteristic</t>
  </si>
  <si>
    <t>Messgröße</t>
  </si>
  <si>
    <t>Measured Value</t>
  </si>
  <si>
    <t>Überwachung
Frequenz/ intern, extern</t>
  </si>
  <si>
    <t>Control
Frequency / Internal, External</t>
  </si>
  <si>
    <t>Prozessablaufdiagramm</t>
  </si>
  <si>
    <t>Process Flow</t>
  </si>
  <si>
    <t>Prüfmittelliste</t>
  </si>
  <si>
    <t>Measurement and test equipment list</t>
  </si>
  <si>
    <t>Status Kaufteile</t>
  </si>
  <si>
    <t>PPAP Status supply chain</t>
  </si>
  <si>
    <t>Maschinen
Anlagen
Vorrichtungen</t>
  </si>
  <si>
    <t>Machines
Facilities
Fixtures</t>
  </si>
  <si>
    <t>Verkettung / Logistik</t>
  </si>
  <si>
    <t>Chaining / logistics</t>
  </si>
  <si>
    <t>Nicht anwendbar</t>
  </si>
  <si>
    <t>Not applicable</t>
  </si>
  <si>
    <t>Farbe:</t>
  </si>
  <si>
    <t>Color:</t>
  </si>
  <si>
    <t>Beurteilung: Serienreifer Prozess</t>
  </si>
  <si>
    <t>Assessment: Series released process</t>
  </si>
  <si>
    <t>Konstruktionsstand:</t>
  </si>
  <si>
    <t>Design status:</t>
  </si>
  <si>
    <t>vorgestellt:</t>
  </si>
  <si>
    <t>presented:</t>
  </si>
  <si>
    <t>aktuell:</t>
  </si>
  <si>
    <t>current:</t>
  </si>
  <si>
    <t>Bei Elektronikkomponenten:</t>
  </si>
  <si>
    <t>For electronic devices:</t>
  </si>
  <si>
    <t>Hardwarestand:</t>
  </si>
  <si>
    <t>Hardware status:</t>
  </si>
  <si>
    <t>Diagnosestand:</t>
  </si>
  <si>
    <t>Diagnosis status:</t>
  </si>
  <si>
    <t>Softwarestand:</t>
  </si>
  <si>
    <t>Software status:</t>
  </si>
  <si>
    <t>in Ordnung (grün)</t>
  </si>
  <si>
    <t>OK (green)</t>
  </si>
  <si>
    <t>bedingt in Ordnung (gelb)</t>
  </si>
  <si>
    <t>conditionally OK (yellow)</t>
  </si>
  <si>
    <t>nicht in Ordnung (rot)</t>
  </si>
  <si>
    <t>not OK (red)</t>
  </si>
  <si>
    <t xml:space="preserve">Serie am Produktionsstandort </t>
  </si>
  <si>
    <t xml:space="preserve">Series approved by supplier </t>
  </si>
  <si>
    <t>vom Lft. abgenommen; 
Maschinenfähigkeit nachgewiesen</t>
  </si>
  <si>
    <t>at production site, 
machine capability demonstrated</t>
  </si>
  <si>
    <t xml:space="preserve">Series at production site, </t>
  </si>
  <si>
    <t>vom Lft. noch nicht abgenommen; 
Maschinenfähigkeit noch nicht nach-gewiesen, aber  keine Qualitäts-beeinträchtigungen 
in der Serie zu erwarten</t>
  </si>
  <si>
    <t>not yet released from suplier; machine capability not yet proven, but no quality deterioration to be expected for series</t>
  </si>
  <si>
    <t xml:space="preserve">Serie nicht am Produktionsstandort </t>
  </si>
  <si>
    <t xml:space="preserve">Series not at production site, </t>
  </si>
  <si>
    <t>oder 
Qualitätsbeeinträchtigungen zu erwarten</t>
  </si>
  <si>
    <t>or quality deterioration 
to be expected</t>
  </si>
  <si>
    <t>Serie</t>
  </si>
  <si>
    <t>Series</t>
  </si>
  <si>
    <t xml:space="preserve">Nicht Serie, </t>
  </si>
  <si>
    <t>Not series, but</t>
  </si>
  <si>
    <t>aber keine Qualitätsbeeinträchtigungen in der Serie zu erwarten</t>
  </si>
  <si>
    <t>no quality deterioration 
to be expected for series</t>
  </si>
  <si>
    <t>Qualitätsbeeinträchtigungen</t>
  </si>
  <si>
    <t xml:space="preserve">Quality deterioration to </t>
  </si>
  <si>
    <t>zu erwarten</t>
  </si>
  <si>
    <t>be expected</t>
  </si>
  <si>
    <t>Taktzeit / 
Stückzahl</t>
  </si>
  <si>
    <t>Cycle time /
Quantity</t>
  </si>
  <si>
    <t xml:space="preserve">Serientaktzeit </t>
  </si>
  <si>
    <t>Production cycle time</t>
  </si>
  <si>
    <t xml:space="preserve">ohne Sondermaßnahmen </t>
  </si>
  <si>
    <t>w/o special actions</t>
  </si>
  <si>
    <t>erreichbar mit Sondermaßnahmen</t>
  </si>
  <si>
    <t>achievable with special actions</t>
  </si>
  <si>
    <t>mit Sondermaßnahmen nicht erreichbar</t>
  </si>
  <si>
    <t>with special actions
is not achievable</t>
  </si>
  <si>
    <t>Alle Serienwerkzeuge / Kavitäten</t>
  </si>
  <si>
    <t>All series production tools / cavities</t>
  </si>
  <si>
    <t>abgenommen</t>
  </si>
  <si>
    <t>Mindestens ein Satz Serienwerkzeuge</t>
  </si>
  <si>
    <t>At least one set of series production tool</t>
  </si>
  <si>
    <t>Keine Serienwerkzeuge</t>
  </si>
  <si>
    <t>No series production tools</t>
  </si>
  <si>
    <t>Alle Fertigungslinien</t>
  </si>
  <si>
    <t xml:space="preserve">All production lines </t>
  </si>
  <si>
    <t xml:space="preserve">
</t>
  </si>
  <si>
    <t xml:space="preserve">Eine Fertigungslinie </t>
  </si>
  <si>
    <t>One production line</t>
  </si>
  <si>
    <t>Keine Serienfertigungslinie</t>
  </si>
  <si>
    <t>No standard production line</t>
  </si>
  <si>
    <t>Personal</t>
  </si>
  <si>
    <t>Staff</t>
  </si>
  <si>
    <t>Gesamtes Serienpersonal
geschult</t>
  </si>
  <si>
    <t>All staff trained,</t>
  </si>
  <si>
    <t>Arbeits- und Prüfanweisungen 
vollständig</t>
  </si>
  <si>
    <t>work / test instructions complete</t>
  </si>
  <si>
    <t>Ausgewähltes Serienpersonal geschult</t>
  </si>
  <si>
    <t>All standard production staff trained,</t>
  </si>
  <si>
    <t>Kein Serienpersonal</t>
  </si>
  <si>
    <t>No standard production staff</t>
  </si>
  <si>
    <t>Arbeits- und Prüfanweisungen unvollständig</t>
  </si>
  <si>
    <t>work / test instructions not complete</t>
  </si>
  <si>
    <t>Prozessfähigkeit</t>
  </si>
  <si>
    <t>Process capability</t>
  </si>
  <si>
    <t>(falls keine 100%-Kontrolle geplant)</t>
  </si>
  <si>
    <t>(if no 100% check is planned)</t>
  </si>
  <si>
    <t>Vereinbarte Fähigkeitskennwerte 
voll erfüllt</t>
  </si>
  <si>
    <t>Agreed capability
parameters fully met</t>
  </si>
  <si>
    <t xml:space="preserve">Vereinbarte Fähigkeitskennwerte 
unterschritten </t>
  </si>
  <si>
    <t>Agreed capability parameters
not met</t>
  </si>
  <si>
    <t>100% Kontrolle eingeführt bis zum Nachweis der Fähigkeit</t>
  </si>
  <si>
    <t>100 % check implemented until prove of capability</t>
  </si>
  <si>
    <t xml:space="preserve">Fähigkeitskennwerte nicht 
nachgewiesen </t>
  </si>
  <si>
    <t>Capability parameters not demonstrated / determined</t>
  </si>
  <si>
    <t>keine 100% Kontrolle</t>
  </si>
  <si>
    <t>no 100% check</t>
  </si>
  <si>
    <t>CC/SC-Merkmal</t>
  </si>
  <si>
    <t>CC/SC-Criteria</t>
  </si>
  <si>
    <t>(falls keine 100% Prüfung geplant)</t>
  </si>
  <si>
    <t>(if no 100% inspection planned)</t>
  </si>
  <si>
    <t>Vereinbarte Fähigkeitskennwerte bzgl. CC/SC Merkmale voll erfüllt</t>
  </si>
  <si>
    <t>Agreed capability parameters concerning CC/SC criteria fully met</t>
  </si>
  <si>
    <t xml:space="preserve">Vereinbarte Fähigkeitskennwerte bzgl. CC/SC Merkmale
unterschritten </t>
  </si>
  <si>
    <t>Agreed capability parameters concerning CC/SC criteria not met</t>
  </si>
  <si>
    <t xml:space="preserve">Fähigkeitskennwerte bzgl. CC/SC Merkmale nicht 
nachgewiesen </t>
  </si>
  <si>
    <t>Capability parameters concerning DS/DZ criteria not demonstrated / determined</t>
  </si>
  <si>
    <t>Test equipment</t>
  </si>
  <si>
    <t>Vollständig vorhanden / abgenommen</t>
  </si>
  <si>
    <t>Complete available / approved</t>
  </si>
  <si>
    <t>Fähigkeit nachgewiesen</t>
  </si>
  <si>
    <t>capability demonstrated</t>
  </si>
  <si>
    <t>Nur teilweise vorhanden / abgenommen</t>
  </si>
  <si>
    <t>Only partly available / approved</t>
  </si>
  <si>
    <t>Ersatzprüfmittel vorhanden</t>
  </si>
  <si>
    <t>spare test equipment available</t>
  </si>
  <si>
    <t>Nicht vorhanden</t>
  </si>
  <si>
    <t>Missing</t>
  </si>
  <si>
    <t>bzw. nicht abgenommen</t>
  </si>
  <si>
    <t>or not approved</t>
  </si>
  <si>
    <t>Herstellprozess
Zulieferteile</t>
  </si>
  <si>
    <t>Manufacturing process
supplied parts</t>
  </si>
  <si>
    <t>Freigegeben</t>
  </si>
  <si>
    <t>Released</t>
  </si>
  <si>
    <t>Bedingt freigegeben</t>
  </si>
  <si>
    <t>Conditionally released</t>
  </si>
  <si>
    <t>Abgelehnt bzw. noch nicht abgenommen</t>
  </si>
  <si>
    <t>Rejected or
not yet approved</t>
  </si>
  <si>
    <t>Gesamtergebnis :</t>
  </si>
  <si>
    <t>Overall result :</t>
  </si>
  <si>
    <t>Unterschrift Lieferant</t>
  </si>
  <si>
    <t>Signature supplier</t>
  </si>
  <si>
    <t>Beurteilung: Serienreifes Produkt</t>
  </si>
  <si>
    <t>Assessment: Series released Production Part</t>
  </si>
  <si>
    <t>Werkzeuge</t>
  </si>
  <si>
    <t>Tools</t>
  </si>
  <si>
    <t xml:space="preserve">Serienwerkzeug </t>
  </si>
  <si>
    <t xml:space="preserve">Standard production tools </t>
  </si>
  <si>
    <t>Standard production tools</t>
  </si>
  <si>
    <t>Optimierung(en) noch nötig, aber keine Qualitätsbeeinträchtigungen 
in der Serie zu erwarten</t>
  </si>
  <si>
    <t>optimization necessary, but no quality deterioration to be expected in series</t>
  </si>
  <si>
    <t>Kein Serienwerkzeug</t>
  </si>
  <si>
    <t>No standard production tools</t>
  </si>
  <si>
    <t>Maß</t>
  </si>
  <si>
    <t>Dimension</t>
  </si>
  <si>
    <t>Maßlich i.O.</t>
  </si>
  <si>
    <t>Dimensionally OK</t>
  </si>
  <si>
    <t>keine Nacharbeit</t>
  </si>
  <si>
    <t>no rework</t>
  </si>
  <si>
    <t xml:space="preserve">Maßlich i.O. </t>
  </si>
  <si>
    <t>Dimensionally OK,</t>
  </si>
  <si>
    <t>mit Nacharbeit durch Lieferant oder unkritische Werte n.i.O. (Abweicherlaubnis)</t>
  </si>
  <si>
    <t>rework by supplier or not critical dimensions OK (action authorization)</t>
  </si>
  <si>
    <t>Maßlich n.i.O.</t>
  </si>
  <si>
    <t>Dimensionally not OK</t>
  </si>
  <si>
    <t>Oberfläche/Struktur
Farbe/Narbung</t>
  </si>
  <si>
    <t>Surface/Structure
Color/Grain</t>
  </si>
  <si>
    <t>keine Einfallstellen
keine Welligkeit</t>
  </si>
  <si>
    <t>no sunk spots, no waviness</t>
  </si>
  <si>
    <t xml:space="preserve">Gerade noch akzeptabel </t>
  </si>
  <si>
    <t>Just acceptable</t>
  </si>
  <si>
    <t>entspricht Grenzmuster Kunde</t>
  </si>
  <si>
    <t>corresponds to customer boundary sample</t>
  </si>
  <si>
    <t xml:space="preserve">Grobe Abweichung / Fehler </t>
  </si>
  <si>
    <t>Large deviations / defects</t>
  </si>
  <si>
    <t>Werkstoff</t>
  </si>
  <si>
    <t>Material</t>
  </si>
  <si>
    <t>Serienwerkstoff</t>
  </si>
  <si>
    <t>Production material</t>
  </si>
  <si>
    <t>Zeichnungsanforderungen erfüllt</t>
  </si>
  <si>
    <t>Drawing requirement met</t>
  </si>
  <si>
    <t xml:space="preserve">Kein Serienwerkstoff oder andere Verarbeitung </t>
  </si>
  <si>
    <t>No production material or other processing</t>
  </si>
  <si>
    <t>Abweicherlaubnis liegt vor; unvollständiges Materialdatenblatt / IMDS</t>
  </si>
  <si>
    <t>but action authorization. 
Incomplete IMDS sheet existing.</t>
  </si>
  <si>
    <t>Kein Serienwerkstoff</t>
  </si>
  <si>
    <t>No production material</t>
  </si>
  <si>
    <t>Kein IMDS Datenblatt vorhanden.</t>
  </si>
  <si>
    <t>IMDS sheet not existing.</t>
  </si>
  <si>
    <t>Verbaubarkeit</t>
  </si>
  <si>
    <t>Installability</t>
  </si>
  <si>
    <t xml:space="preserve">Verbaubar </t>
  </si>
  <si>
    <t>Installable</t>
  </si>
  <si>
    <t>ohne Mehraufwand</t>
  </si>
  <si>
    <t>without additional work</t>
  </si>
  <si>
    <t>Verbaubar</t>
  </si>
  <si>
    <t>mit Mehraufwand</t>
  </si>
  <si>
    <t>with additional work</t>
  </si>
  <si>
    <t>Nicht verbaubar</t>
  </si>
  <si>
    <t>Not installable</t>
  </si>
  <si>
    <t>Funktion</t>
  </si>
  <si>
    <t>Function</t>
  </si>
  <si>
    <t>Funktion erfüllt</t>
  </si>
  <si>
    <t>Function met</t>
  </si>
  <si>
    <t>entspricht Spezifikation</t>
  </si>
  <si>
    <t>according to specification</t>
  </si>
  <si>
    <t>Geringe Abweichung zur Spezifikation</t>
  </si>
  <si>
    <t xml:space="preserve">Small deviations from specification, </t>
  </si>
  <si>
    <t>(Abweicherlaubnis liegt bei)</t>
  </si>
  <si>
    <t>deviation authorization is available</t>
  </si>
  <si>
    <t>Funktion n.i.O. bzw. Funktion nicht nachgewiesen</t>
  </si>
  <si>
    <t xml:space="preserve">Function not OK or function not demonstrated </t>
  </si>
  <si>
    <t>Spezifikation nicht erfüllt</t>
  </si>
  <si>
    <t>specification not met</t>
  </si>
  <si>
    <t xml:space="preserve">Zuliefer- und Hausteile </t>
  </si>
  <si>
    <t>Supplied and inhouse parts</t>
  </si>
  <si>
    <t>ohne Setzteile mit Bemusterungsverantwor-tung des Kunden</t>
  </si>
  <si>
    <t>without directed parts with release responsibility customer</t>
  </si>
  <si>
    <t>Abgelehnt bzw. noch nicht bemustert</t>
  </si>
  <si>
    <t xml:space="preserve">Rejected or samples not yet released  </t>
  </si>
  <si>
    <t>Werkstoffstückliste</t>
  </si>
  <si>
    <t>List of materials</t>
  </si>
  <si>
    <t>Positionsnr.:</t>
  </si>
  <si>
    <t>Position No.:</t>
  </si>
  <si>
    <t>Einzelteil Sachnummer
Lieferant/ Kunde</t>
  </si>
  <si>
    <t>Part No.
Supplier/ Customer</t>
  </si>
  <si>
    <t>Einzelteilbenennung
Lieferant/ Kunde</t>
  </si>
  <si>
    <t>Part Designation
Supplier/ Customer</t>
  </si>
  <si>
    <t>Änderungsstand/ ZGS</t>
  </si>
  <si>
    <t>Change Level/ ZGS</t>
  </si>
  <si>
    <t>Q-Stand</t>
  </si>
  <si>
    <t>Q Status</t>
  </si>
  <si>
    <t>Besondere Merkmale (CC/SC)</t>
  </si>
  <si>
    <t>Special Charateristics (CC/SC)</t>
  </si>
  <si>
    <t>Gewicht in g</t>
  </si>
  <si>
    <t>Weight in g</t>
  </si>
  <si>
    <t>Normgerechte Werkstoffbezeichnung
Fügeverfahren/ Art der Beschichtung*</t>
  </si>
  <si>
    <t>Material group
Join Technology/ Type of Coating*</t>
  </si>
  <si>
    <t>Handelsname Rohstoff/ Beschichtung</t>
  </si>
  <si>
    <t>Trade name raw material/ Coating Material</t>
  </si>
  <si>
    <t>Lieferant Rohstoff/ Beschichtung</t>
  </si>
  <si>
    <t>Raw materials Supplier/ Coating Material</t>
  </si>
  <si>
    <t>Hersteller des Grundbauteils + Produktionsstandort/
Beschichter + Produktionsstandort</t>
  </si>
  <si>
    <t>Producer of the Material Part + Production location/ Coater + Coating location</t>
  </si>
  <si>
    <t>Normen, Spezifikationen, Vorschriften, etc.
Werkstoff/ Oberfläche</t>
  </si>
  <si>
    <t>Standards, Specifications, Regulations, etc.
Material/ Surface</t>
  </si>
  <si>
    <t>*Werkstoffgruppe ggf. mit Mischungsverhältnis, Narbung, Fügeverfahren, Art der Beschichtung z.B. galvanisiert, PVD-Beschichtet etc.</t>
  </si>
  <si>
    <t>* Material Group if applicable Mixing Ratio, Join Technology, Type of Coating e.g. Deposited, PVD, etc.</t>
  </si>
  <si>
    <t>Bestätigung Lieferant</t>
  </si>
  <si>
    <t>Confirmation by supplier</t>
  </si>
  <si>
    <t>Tel:</t>
  </si>
  <si>
    <t>Phone:</t>
  </si>
  <si>
    <t>Freigabe:</t>
  </si>
  <si>
    <t>Approval:</t>
  </si>
  <si>
    <t>/</t>
  </si>
  <si>
    <t>     </t>
  </si>
  <si>
    <t>Fax:</t>
  </si>
  <si>
    <t>Email:</t>
  </si>
  <si>
    <t>FT.0895</t>
  </si>
  <si>
    <t>Revision</t>
  </si>
  <si>
    <t>Ersteller/</t>
  </si>
  <si>
    <t>Änderungsbeschreibung</t>
  </si>
  <si>
    <t>Datum Freigabe</t>
  </si>
  <si>
    <t>Freigabe</t>
  </si>
  <si>
    <t>Prüfer</t>
  </si>
  <si>
    <t>00</t>
  </si>
  <si>
    <t>MNA/MBA</t>
  </si>
  <si>
    <t>Neuerstellung</t>
  </si>
  <si>
    <t>DKE</t>
  </si>
  <si>
    <t>RVL</t>
  </si>
  <si>
    <t>27/08/2021</t>
  </si>
  <si>
    <t>M. Nahlen</t>
  </si>
  <si>
    <t>DKA</t>
  </si>
  <si>
    <t>Converted from 03.06.FB.01 to FT.0895.  Changed company name and updated logos.</t>
  </si>
  <si>
    <t>D. Albrecht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</si>
</sst>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6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6" tint="0.59999389629810485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2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28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6.5"/>
      <color theme="1"/>
      <name val="Arial"/>
      <family val="2"/>
    </font>
    <font>
      <sz val="6.5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b/>
      <sz val="10"/>
      <color theme="0" tint="-4.9989318521683403E-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6.5"/>
      <color theme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24"/>
      <name val="Arial"/>
      <family val="2"/>
    </font>
    <font>
      <sz val="9"/>
      <color indexed="81"/>
      <name val="Tahoma"/>
      <family val="2"/>
    </font>
    <font>
      <b/>
      <i/>
      <sz val="16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51">
    <xf numFmtId="0" fontId="0" fillId="0" borderId="0"/>
    <xf numFmtId="0" fontId="4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41" applyNumberFormat="0" applyAlignment="0" applyProtection="0"/>
    <xf numFmtId="0" fontId="34" fillId="27" borderId="42" applyNumberFormat="0" applyAlignment="0" applyProtection="0"/>
    <xf numFmtId="0" fontId="48" fillId="0" borderId="0" applyNumberFormat="0" applyFont="0" applyFill="0" applyBorder="0" applyAlignment="0" applyProtection="0"/>
    <xf numFmtId="0" fontId="35" fillId="14" borderId="42" applyNumberFormat="0" applyAlignment="0" applyProtection="0"/>
    <xf numFmtId="0" fontId="36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39" fillId="28" borderId="0" applyNumberFormat="0" applyBorder="0" applyAlignment="0" applyProtection="0"/>
    <xf numFmtId="0" fontId="15" fillId="29" borderId="44" applyNumberFormat="0" applyFont="0" applyAlignment="0" applyProtection="0"/>
    <xf numFmtId="0" fontId="40" fillId="10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45" applyNumberFormat="0" applyFill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48" applyNumberFormat="0" applyFill="0" applyAlignment="0" applyProtection="0"/>
    <xf numFmtId="0" fontId="46" fillId="0" borderId="0" applyNumberFormat="0" applyFill="0" applyBorder="0" applyAlignment="0" applyProtection="0"/>
    <xf numFmtId="0" fontId="47" fillId="30" borderId="49" applyNumberFormat="0" applyAlignment="0" applyProtection="0"/>
    <xf numFmtId="0" fontId="15" fillId="0" borderId="0"/>
    <xf numFmtId="9" fontId="15" fillId="0" borderId="0" applyFont="0" applyFill="0" applyBorder="0" applyAlignment="0" applyProtection="0"/>
    <xf numFmtId="0" fontId="52" fillId="0" borderId="0"/>
    <xf numFmtId="0" fontId="15" fillId="0" borderId="0"/>
    <xf numFmtId="0" fontId="53" fillId="0" borderId="0" applyNumberFormat="0" applyFill="0" applyBorder="0" applyAlignment="0" applyProtection="0">
      <alignment vertical="top"/>
      <protection locked="0"/>
    </xf>
  </cellStyleXfs>
  <cellXfs count="67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0" borderId="0" xfId="0" applyFont="1"/>
    <xf numFmtId="0" fontId="3" fillId="2" borderId="0" xfId="0" applyFont="1" applyFill="1"/>
    <xf numFmtId="0" fontId="0" fillId="0" borderId="0" xfId="0" quotePrefix="1"/>
    <xf numFmtId="0" fontId="0" fillId="0" borderId="0" xfId="0" applyAlignment="1">
      <alignment wrapText="1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2" borderId="2" xfId="0" applyFont="1" applyFill="1" applyBorder="1" applyAlignment="1">
      <alignment vertical="center"/>
    </xf>
    <xf numFmtId="0" fontId="4" fillId="3" borderId="0" xfId="1"/>
    <xf numFmtId="0" fontId="4" fillId="3" borderId="0" xfId="1" applyAlignment="1">
      <alignment vertical="top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7" fillId="2" borderId="3" xfId="0" applyFont="1" applyFill="1" applyBorder="1" applyAlignment="1">
      <alignment vertical="center"/>
    </xf>
    <xf numFmtId="0" fontId="0" fillId="0" borderId="2" xfId="0" applyBorder="1"/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0" borderId="7" xfId="0" applyBorder="1"/>
    <xf numFmtId="0" fontId="0" fillId="2" borderId="0" xfId="0" applyFill="1" applyAlignment="1">
      <alignment vertical="center"/>
    </xf>
    <xf numFmtId="0" fontId="10" fillId="2" borderId="4" xfId="0" applyFont="1" applyFill="1" applyBorder="1"/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2" fillId="0" borderId="0" xfId="2"/>
    <xf numFmtId="0" fontId="0" fillId="2" borderId="0" xfId="0" quotePrefix="1" applyFill="1"/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1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3" xfId="0" applyFill="1" applyBorder="1"/>
    <xf numFmtId="0" fontId="0" fillId="2" borderId="13" xfId="0" applyFill="1" applyBorder="1" applyAlignment="1">
      <alignment vertical="center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Protection="1">
      <protection locked="0" hidden="1"/>
    </xf>
    <xf numFmtId="0" fontId="10" fillId="2" borderId="0" xfId="0" applyFont="1" applyFill="1" applyProtection="1">
      <protection locked="0" hidden="1"/>
    </xf>
    <xf numFmtId="0" fontId="10" fillId="2" borderId="1" xfId="0" applyFont="1" applyFill="1" applyBorder="1" applyProtection="1">
      <protection locked="0" hidden="1"/>
    </xf>
    <xf numFmtId="0" fontId="10" fillId="2" borderId="4" xfId="0" applyFont="1" applyFill="1" applyBorder="1" applyProtection="1">
      <protection locked="0" hidden="1"/>
    </xf>
    <xf numFmtId="0" fontId="4" fillId="3" borderId="0" xfId="1" applyProtection="1">
      <protection locked="0" hidden="1"/>
    </xf>
    <xf numFmtId="0" fontId="9" fillId="3" borderId="0" xfId="1" applyFont="1" applyProtection="1">
      <protection locked="0" hidden="1"/>
    </xf>
    <xf numFmtId="0" fontId="4" fillId="3" borderId="0" xfId="1" applyAlignment="1" applyProtection="1">
      <alignment vertical="top"/>
      <protection locked="0" hidden="1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7" fillId="2" borderId="0" xfId="3" applyFont="1" applyFill="1" applyAlignment="1">
      <alignment vertical="center"/>
    </xf>
    <xf numFmtId="0" fontId="18" fillId="0" borderId="0" xfId="3" applyFont="1" applyAlignment="1">
      <alignment vertical="center"/>
    </xf>
    <xf numFmtId="0" fontId="15" fillId="0" borderId="0" xfId="3"/>
    <xf numFmtId="0" fontId="17" fillId="2" borderId="0" xfId="3" applyFont="1" applyFill="1" applyAlignment="1">
      <alignment vertical="center" wrapText="1"/>
    </xf>
    <xf numFmtId="0" fontId="18" fillId="0" borderId="0" xfId="3" applyFont="1" applyAlignment="1">
      <alignment vertical="center" wrapText="1"/>
    </xf>
    <xf numFmtId="0" fontId="19" fillId="2" borderId="7" xfId="3" applyFont="1" applyFill="1" applyBorder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8" fillId="0" borderId="13" xfId="3" applyFont="1" applyBorder="1" applyAlignment="1">
      <alignment vertical="center"/>
    </xf>
    <xf numFmtId="0" fontId="20" fillId="0" borderId="3" xfId="3" applyFont="1" applyBorder="1" applyAlignment="1">
      <alignment vertical="center" wrapText="1"/>
    </xf>
    <xf numFmtId="0" fontId="20" fillId="0" borderId="8" xfId="3" applyFont="1" applyBorder="1" applyAlignment="1">
      <alignment vertical="center" wrapText="1"/>
    </xf>
    <xf numFmtId="0" fontId="20" fillId="0" borderId="5" xfId="3" applyFont="1" applyBorder="1" applyAlignment="1">
      <alignment horizontal="justify" vertical="center" wrapText="1"/>
    </xf>
    <xf numFmtId="0" fontId="20" fillId="0" borderId="8" xfId="3" applyFont="1" applyBorder="1" applyAlignment="1">
      <alignment horizontal="justify" vertical="center" wrapText="1"/>
    </xf>
    <xf numFmtId="0" fontId="20" fillId="0" borderId="8" xfId="3" applyFont="1" applyBorder="1" applyAlignment="1">
      <alignment horizontal="center" vertical="center" wrapText="1"/>
    </xf>
    <xf numFmtId="0" fontId="22" fillId="0" borderId="0" xfId="0" applyFont="1"/>
    <xf numFmtId="0" fontId="22" fillId="2" borderId="0" xfId="0" applyFont="1" applyFill="1"/>
    <xf numFmtId="0" fontId="23" fillId="2" borderId="0" xfId="0" applyFont="1" applyFill="1"/>
    <xf numFmtId="0" fontId="22" fillId="2" borderId="19" xfId="0" applyFont="1" applyFill="1" applyBorder="1"/>
    <xf numFmtId="0" fontId="29" fillId="2" borderId="0" xfId="0" applyFont="1" applyFill="1"/>
    <xf numFmtId="0" fontId="22" fillId="2" borderId="7" xfId="0" applyFont="1" applyFill="1" applyBorder="1"/>
    <xf numFmtId="0" fontId="22" fillId="2" borderId="1" xfId="0" applyFont="1" applyFill="1" applyBorder="1"/>
    <xf numFmtId="0" fontId="22" fillId="2" borderId="2" xfId="0" applyFont="1" applyFill="1" applyBorder="1"/>
    <xf numFmtId="0" fontId="22" fillId="2" borderId="3" xfId="0" applyFont="1" applyFill="1" applyBorder="1"/>
    <xf numFmtId="0" fontId="24" fillId="2" borderId="4" xfId="0" applyFont="1" applyFill="1" applyBorder="1"/>
    <xf numFmtId="0" fontId="24" fillId="2" borderId="0" xfId="0" applyFont="1" applyFill="1"/>
    <xf numFmtId="0" fontId="24" fillId="2" borderId="5" xfId="0" applyFont="1" applyFill="1" applyBorder="1"/>
    <xf numFmtId="0" fontId="22" fillId="2" borderId="4" xfId="0" applyFont="1" applyFill="1" applyBorder="1"/>
    <xf numFmtId="0" fontId="22" fillId="2" borderId="5" xfId="0" applyFont="1" applyFill="1" applyBorder="1"/>
    <xf numFmtId="0" fontId="26" fillId="2" borderId="5" xfId="0" applyFont="1" applyFill="1" applyBorder="1"/>
    <xf numFmtId="0" fontId="26" fillId="2" borderId="4" xfId="0" applyFont="1" applyFill="1" applyBorder="1"/>
    <xf numFmtId="0" fontId="26" fillId="2" borderId="0" xfId="0" applyFont="1" applyFill="1"/>
    <xf numFmtId="0" fontId="22" fillId="2" borderId="6" xfId="0" applyFont="1" applyFill="1" applyBorder="1"/>
    <xf numFmtId="0" fontId="22" fillId="2" borderId="8" xfId="0" applyFont="1" applyFill="1" applyBorder="1"/>
    <xf numFmtId="0" fontId="23" fillId="2" borderId="4" xfId="0" applyFont="1" applyFill="1" applyBorder="1"/>
    <xf numFmtId="0" fontId="30" fillId="2" borderId="0" xfId="0" applyFont="1" applyFill="1"/>
    <xf numFmtId="0" fontId="23" fillId="2" borderId="5" xfId="0" applyFont="1" applyFill="1" applyBorder="1"/>
    <xf numFmtId="0" fontId="23" fillId="2" borderId="6" xfId="0" applyFont="1" applyFill="1" applyBorder="1"/>
    <xf numFmtId="0" fontId="23" fillId="2" borderId="7" xfId="0" applyFont="1" applyFill="1" applyBorder="1"/>
    <xf numFmtId="0" fontId="23" fillId="2" borderId="8" xfId="0" applyFont="1" applyFill="1" applyBorder="1"/>
    <xf numFmtId="0" fontId="24" fillId="0" borderId="0" xfId="0" applyFont="1"/>
    <xf numFmtId="0" fontId="26" fillId="0" borderId="0" xfId="0" applyFont="1"/>
    <xf numFmtId="0" fontId="23" fillId="0" borderId="0" xfId="0" applyFont="1"/>
    <xf numFmtId="0" fontId="29" fillId="0" borderId="0" xfId="0" applyFont="1"/>
    <xf numFmtId="0" fontId="29" fillId="8" borderId="4" xfId="0" applyFont="1" applyFill="1" applyBorder="1" applyAlignment="1">
      <alignment vertical="top"/>
    </xf>
    <xf numFmtId="0" fontId="29" fillId="8" borderId="0" xfId="0" applyFont="1" applyFill="1" applyAlignment="1">
      <alignment vertical="top"/>
    </xf>
    <xf numFmtId="0" fontId="29" fillId="8" borderId="5" xfId="0" applyFont="1" applyFill="1" applyBorder="1" applyAlignment="1">
      <alignment vertical="top"/>
    </xf>
    <xf numFmtId="0" fontId="29" fillId="8" borderId="6" xfId="0" applyFont="1" applyFill="1" applyBorder="1" applyAlignment="1">
      <alignment vertical="top"/>
    </xf>
    <xf numFmtId="0" fontId="29" fillId="8" borderId="7" xfId="0" applyFont="1" applyFill="1" applyBorder="1" applyAlignment="1">
      <alignment vertical="top"/>
    </xf>
    <xf numFmtId="0" fontId="29" fillId="8" borderId="8" xfId="0" applyFont="1" applyFill="1" applyBorder="1" applyAlignment="1">
      <alignment vertical="top"/>
    </xf>
    <xf numFmtId="0" fontId="29" fillId="8" borderId="4" xfId="0" applyFont="1" applyFill="1" applyBorder="1" applyAlignment="1">
      <alignment vertical="top" wrapText="1"/>
    </xf>
    <xf numFmtId="0" fontId="29" fillId="8" borderId="0" xfId="0" applyFont="1" applyFill="1" applyAlignment="1">
      <alignment vertical="top" wrapText="1"/>
    </xf>
    <xf numFmtId="0" fontId="29" fillId="8" borderId="5" xfId="0" applyFont="1" applyFill="1" applyBorder="1" applyAlignment="1">
      <alignment vertical="top" wrapText="1"/>
    </xf>
    <xf numFmtId="0" fontId="29" fillId="8" borderId="6" xfId="0" applyFont="1" applyFill="1" applyBorder="1" applyAlignment="1">
      <alignment vertical="top" wrapText="1"/>
    </xf>
    <xf numFmtId="0" fontId="29" fillId="8" borderId="7" xfId="0" applyFont="1" applyFill="1" applyBorder="1" applyAlignment="1">
      <alignment vertical="top" wrapText="1"/>
    </xf>
    <xf numFmtId="0" fontId="29" fillId="8" borderId="8" xfId="0" applyFont="1" applyFill="1" applyBorder="1" applyAlignment="1">
      <alignment vertical="top" wrapText="1"/>
    </xf>
    <xf numFmtId="0" fontId="0" fillId="0" borderId="0" xfId="0" quotePrefix="1" applyAlignment="1">
      <alignment wrapText="1"/>
    </xf>
    <xf numFmtId="16" fontId="0" fillId="0" borderId="0" xfId="0" quotePrefix="1" applyNumberFormat="1" applyAlignment="1">
      <alignment wrapText="1"/>
    </xf>
    <xf numFmtId="0" fontId="51" fillId="0" borderId="0" xfId="3" applyFont="1" applyAlignment="1">
      <alignment horizontal="left" indent="1"/>
    </xf>
    <xf numFmtId="0" fontId="15" fillId="0" borderId="0" xfId="3" applyAlignment="1">
      <alignment horizontal="left"/>
    </xf>
    <xf numFmtId="0" fontId="15" fillId="0" borderId="0" xfId="3" applyAlignment="1">
      <alignment horizontal="left" vertical="top"/>
    </xf>
    <xf numFmtId="0" fontId="15" fillId="0" borderId="0" xfId="3" applyAlignment="1">
      <alignment vertical="top" wrapText="1"/>
    </xf>
    <xf numFmtId="0" fontId="15" fillId="0" borderId="2" xfId="3" applyBorder="1" applyAlignment="1">
      <alignment vertical="top" wrapText="1"/>
    </xf>
    <xf numFmtId="0" fontId="15" fillId="0" borderId="2" xfId="3" applyBorder="1"/>
    <xf numFmtId="0" fontId="15" fillId="0" borderId="0" xfId="3" applyProtection="1">
      <protection hidden="1"/>
    </xf>
    <xf numFmtId="0" fontId="15" fillId="0" borderId="0" xfId="3" applyAlignment="1" applyProtection="1">
      <alignment horizontal="left"/>
      <protection hidden="1"/>
    </xf>
    <xf numFmtId="0" fontId="52" fillId="0" borderId="0" xfId="3" applyFont="1" applyProtection="1">
      <protection hidden="1"/>
    </xf>
    <xf numFmtId="0" fontId="52" fillId="0" borderId="0" xfId="3" applyFont="1"/>
    <xf numFmtId="0" fontId="15" fillId="0" borderId="0" xfId="3" applyAlignment="1" applyProtection="1">
      <alignment vertical="top" wrapText="1"/>
      <protection hidden="1"/>
    </xf>
    <xf numFmtId="0" fontId="15" fillId="0" borderId="0" xfId="3" applyAlignment="1" applyProtection="1">
      <alignment vertical="top" wrapText="1"/>
      <protection locked="0"/>
    </xf>
    <xf numFmtId="0" fontId="15" fillId="0" borderId="0" xfId="3" applyAlignment="1" applyProtection="1">
      <alignment vertical="top"/>
      <protection locked="0" hidden="1"/>
    </xf>
    <xf numFmtId="0" fontId="15" fillId="0" borderId="0" xfId="3" applyAlignment="1" applyProtection="1">
      <alignment vertical="top" wrapText="1"/>
      <protection locked="0" hidden="1"/>
    </xf>
    <xf numFmtId="0" fontId="15" fillId="2" borderId="28" xfId="3" applyFill="1" applyBorder="1" applyAlignment="1">
      <alignment horizontal="left" vertical="top" wrapText="1"/>
    </xf>
    <xf numFmtId="0" fontId="15" fillId="2" borderId="30" xfId="3" applyFill="1" applyBorder="1" applyAlignment="1">
      <alignment horizontal="left" vertical="top" wrapText="1"/>
    </xf>
    <xf numFmtId="0" fontId="15" fillId="2" borderId="60" xfId="3" applyFill="1" applyBorder="1" applyAlignment="1">
      <alignment horizontal="left" vertical="top" wrapText="1"/>
    </xf>
    <xf numFmtId="0" fontId="51" fillId="2" borderId="60" xfId="3" applyFont="1" applyFill="1" applyBorder="1" applyAlignment="1">
      <alignment horizontal="left" vertical="top" wrapText="1"/>
    </xf>
    <xf numFmtId="0" fontId="51" fillId="2" borderId="59" xfId="3" applyFont="1" applyFill="1" applyBorder="1" applyAlignment="1">
      <alignment horizontal="left" vertical="top" wrapText="1"/>
    </xf>
    <xf numFmtId="0" fontId="15" fillId="2" borderId="32" xfId="3" applyFill="1" applyBorder="1" applyAlignment="1">
      <alignment horizontal="left" wrapText="1"/>
    </xf>
    <xf numFmtId="0" fontId="15" fillId="2" borderId="23" xfId="3" applyFill="1" applyBorder="1" applyAlignment="1">
      <alignment vertical="top" wrapText="1"/>
    </xf>
    <xf numFmtId="0" fontId="15" fillId="2" borderId="28" xfId="3" applyFill="1" applyBorder="1" applyAlignment="1">
      <alignment vertical="top" wrapText="1"/>
    </xf>
    <xf numFmtId="0" fontId="15" fillId="2" borderId="32" xfId="3" applyFill="1" applyBorder="1" applyAlignment="1">
      <alignment vertical="top" wrapText="1"/>
    </xf>
    <xf numFmtId="0" fontId="15" fillId="2" borderId="58" xfId="3" applyFill="1" applyBorder="1" applyAlignment="1">
      <alignment vertical="top" wrapText="1"/>
    </xf>
    <xf numFmtId="0" fontId="15" fillId="0" borderId="0" xfId="3" applyAlignment="1">
      <alignment horizontal="right" vertical="center" wrapText="1"/>
    </xf>
    <xf numFmtId="0" fontId="58" fillId="0" borderId="0" xfId="0" applyFont="1" applyAlignment="1">
      <alignment horizontal="center" wrapText="1"/>
    </xf>
    <xf numFmtId="49" fontId="20" fillId="0" borderId="11" xfId="3" applyNumberFormat="1" applyFont="1" applyBorder="1" applyAlignment="1">
      <alignment horizontal="center" vertical="center" wrapText="1"/>
    </xf>
    <xf numFmtId="0" fontId="59" fillId="0" borderId="0" xfId="0" applyFont="1"/>
    <xf numFmtId="0" fontId="16" fillId="0" borderId="0" xfId="3" applyFont="1" applyAlignment="1">
      <alignment vertical="center"/>
    </xf>
    <xf numFmtId="0" fontId="19" fillId="0" borderId="39" xfId="3" applyFont="1" applyBorder="1" applyAlignment="1">
      <alignment vertical="center" wrapText="1"/>
    </xf>
    <xf numFmtId="165" fontId="20" fillId="0" borderId="11" xfId="3" applyNumberFormat="1" applyFont="1" applyBorder="1" applyAlignment="1">
      <alignment horizontal="center" vertical="center" wrapText="1"/>
    </xf>
    <xf numFmtId="14" fontId="20" fillId="0" borderId="8" xfId="3" applyNumberFormat="1" applyFont="1" applyBorder="1" applyAlignment="1">
      <alignment horizontal="center" vertical="center" wrapText="1"/>
    </xf>
    <xf numFmtId="0" fontId="0" fillId="0" borderId="66" xfId="0" applyBorder="1"/>
    <xf numFmtId="0" fontId="0" fillId="0" borderId="69" xfId="0" applyBorder="1"/>
    <xf numFmtId="0" fontId="0" fillId="2" borderId="53" xfId="0" applyFill="1" applyBorder="1"/>
    <xf numFmtId="0" fontId="0" fillId="2" borderId="71" xfId="0" applyFill="1" applyBorder="1"/>
    <xf numFmtId="0" fontId="0" fillId="2" borderId="71" xfId="0" applyFill="1" applyBorder="1" applyAlignment="1">
      <alignment vertical="top" wrapText="1"/>
    </xf>
    <xf numFmtId="0" fontId="0" fillId="2" borderId="71" xfId="0" applyFill="1" applyBorder="1" applyAlignment="1">
      <alignment vertical="top"/>
    </xf>
    <xf numFmtId="0" fontId="0" fillId="2" borderId="72" xfId="0" applyFill="1" applyBorder="1" applyAlignment="1">
      <alignment vertical="top"/>
    </xf>
    <xf numFmtId="0" fontId="0" fillId="2" borderId="75" xfId="0" applyFill="1" applyBorder="1" applyAlignment="1">
      <alignment vertical="top"/>
    </xf>
    <xf numFmtId="0" fontId="0" fillId="2" borderId="61" xfId="0" applyFill="1" applyBorder="1" applyAlignment="1">
      <alignment vertical="top"/>
    </xf>
    <xf numFmtId="0" fontId="15" fillId="2" borderId="68" xfId="3" applyFill="1" applyBorder="1" applyAlignment="1">
      <alignment horizontal="center" vertical="center"/>
    </xf>
    <xf numFmtId="0" fontId="55" fillId="4" borderId="71" xfId="3" applyFont="1" applyFill="1" applyBorder="1" applyAlignment="1">
      <alignment horizontal="center" vertical="center"/>
    </xf>
    <xf numFmtId="0" fontId="54" fillId="2" borderId="72" xfId="3" applyFont="1" applyFill="1" applyBorder="1"/>
    <xf numFmtId="0" fontId="54" fillId="2" borderId="70" xfId="3" applyFont="1" applyFill="1" applyBorder="1" applyAlignment="1">
      <alignment vertical="center" wrapText="1"/>
    </xf>
    <xf numFmtId="0" fontId="55" fillId="0" borderId="54" xfId="3" applyFont="1" applyBorder="1" applyAlignment="1">
      <alignment vertical="center"/>
    </xf>
    <xf numFmtId="49" fontId="15" fillId="4" borderId="68" xfId="3" applyNumberFormat="1" applyFill="1" applyBorder="1" applyAlignment="1" applyProtection="1">
      <alignment horizontal="center" vertical="center" wrapText="1"/>
      <protection locked="0"/>
    </xf>
    <xf numFmtId="0" fontId="15" fillId="2" borderId="72" xfId="3" applyFill="1" applyBorder="1" applyAlignment="1">
      <alignment vertical="top" wrapText="1"/>
    </xf>
    <xf numFmtId="0" fontId="15" fillId="2" borderId="68" xfId="3" applyFill="1" applyBorder="1" applyAlignment="1">
      <alignment horizontal="left" vertical="top" wrapText="1"/>
    </xf>
    <xf numFmtId="0" fontId="15" fillId="2" borderId="70" xfId="3" applyFill="1" applyBorder="1" applyAlignment="1">
      <alignment vertical="top" wrapText="1"/>
    </xf>
    <xf numFmtId="0" fontId="15" fillId="2" borderId="68" xfId="3" applyFill="1" applyBorder="1" applyAlignment="1">
      <alignment vertical="top" wrapText="1"/>
    </xf>
    <xf numFmtId="49" fontId="15" fillId="4" borderId="68" xfId="3" quotePrefix="1" applyNumberFormat="1" applyFill="1" applyBorder="1" applyAlignment="1" applyProtection="1">
      <alignment horizontal="center" vertical="center" wrapText="1"/>
      <protection locked="0"/>
    </xf>
    <xf numFmtId="0" fontId="15" fillId="2" borderId="72" xfId="3" applyFill="1" applyBorder="1" applyAlignment="1">
      <alignment horizontal="left" vertical="center" wrapText="1"/>
    </xf>
    <xf numFmtId="0" fontId="15" fillId="4" borderId="68" xfId="3" applyFill="1" applyBorder="1" applyAlignment="1">
      <alignment horizontal="left" vertical="top" wrapText="1"/>
    </xf>
    <xf numFmtId="0" fontId="15" fillId="4" borderId="68" xfId="3" applyFill="1" applyBorder="1" applyAlignment="1">
      <alignment horizontal="left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7" xfId="0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0" borderId="0" xfId="0" quotePrefix="1" applyAlignment="1" applyProtection="1">
      <alignment horizontal="left" wrapText="1"/>
      <protection locked="0"/>
    </xf>
    <xf numFmtId="0" fontId="0" fillId="0" borderId="7" xfId="0" quotePrefix="1" applyBorder="1" applyAlignment="1" applyProtection="1">
      <alignment horizontal="left" wrapText="1"/>
      <protection locked="0"/>
    </xf>
    <xf numFmtId="0" fontId="0" fillId="2" borderId="2" xfId="0" quotePrefix="1" applyFill="1" applyBorder="1" applyAlignment="1" applyProtection="1">
      <alignment horizontal="left" vertical="top"/>
      <protection locked="0"/>
    </xf>
    <xf numFmtId="14" fontId="0" fillId="2" borderId="2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>
      <alignment horizontal="left" vertical="center"/>
    </xf>
    <xf numFmtId="0" fontId="0" fillId="2" borderId="0" xfId="0" quotePrefix="1" applyFill="1" applyAlignment="1" applyProtection="1">
      <alignment horizontal="left" vertical="center"/>
      <protection locked="0"/>
    </xf>
    <xf numFmtId="0" fontId="0" fillId="2" borderId="9" xfId="0" applyFill="1" applyBorder="1" applyAlignment="1">
      <alignment horizontal="center" vertical="center" textRotation="180"/>
    </xf>
    <xf numFmtId="0" fontId="0" fillId="2" borderId="10" xfId="0" applyFill="1" applyBorder="1" applyAlignment="1">
      <alignment horizontal="center" vertical="center" textRotation="180"/>
    </xf>
    <xf numFmtId="0" fontId="0" fillId="2" borderId="11" xfId="0" applyFill="1" applyBorder="1" applyAlignment="1">
      <alignment horizontal="center" vertical="center" textRotation="180"/>
    </xf>
    <xf numFmtId="0" fontId="0" fillId="2" borderId="9" xfId="0" quotePrefix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8" xfId="0" applyFill="1" applyBorder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68" xfId="0" applyFill="1" applyBorder="1" applyAlignment="1" applyProtection="1">
      <alignment horizontal="center"/>
      <protection locked="0"/>
    </xf>
    <xf numFmtId="0" fontId="0" fillId="2" borderId="58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0" fillId="2" borderId="68" xfId="0" applyFill="1" applyBorder="1" applyAlignment="1" applyProtection="1">
      <alignment horizontal="left" vertical="center"/>
      <protection locked="0"/>
    </xf>
    <xf numFmtId="0" fontId="0" fillId="2" borderId="60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2" borderId="59" xfId="0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/>
      <protection locked="0"/>
    </xf>
    <xf numFmtId="0" fontId="12" fillId="0" borderId="19" xfId="2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6" xfId="0" applyFill="1" applyBorder="1" applyAlignment="1" applyProtection="1">
      <alignment horizontal="center"/>
      <protection locked="0"/>
    </xf>
    <xf numFmtId="0" fontId="0" fillId="2" borderId="70" xfId="0" applyFill="1" applyBorder="1" applyAlignment="1" applyProtection="1">
      <alignment horizontal="center"/>
      <protection locked="0"/>
    </xf>
    <xf numFmtId="0" fontId="14" fillId="2" borderId="53" xfId="0" applyFont="1" applyFill="1" applyBorder="1" applyAlignment="1" applyProtection="1">
      <alignment horizontal="center" wrapText="1"/>
      <protection locked="0"/>
    </xf>
    <xf numFmtId="0" fontId="14" fillId="2" borderId="71" xfId="0" applyFont="1" applyFill="1" applyBorder="1" applyAlignment="1" applyProtection="1">
      <alignment horizontal="center" wrapText="1"/>
      <protection locked="0"/>
    </xf>
    <xf numFmtId="0" fontId="14" fillId="2" borderId="54" xfId="0" applyFont="1" applyFill="1" applyBorder="1" applyAlignment="1" applyProtection="1">
      <alignment horizontal="center" wrapText="1"/>
      <protection locked="0"/>
    </xf>
    <xf numFmtId="0" fontId="3" fillId="2" borderId="53" xfId="0" applyFont="1" applyFill="1" applyBorder="1" applyAlignment="1" applyProtection="1">
      <alignment horizontal="center" wrapText="1"/>
      <protection locked="0"/>
    </xf>
    <xf numFmtId="0" fontId="3" fillId="2" borderId="71" xfId="0" applyFont="1" applyFill="1" applyBorder="1" applyAlignment="1" applyProtection="1">
      <alignment horizontal="center" wrapText="1"/>
      <protection locked="0"/>
    </xf>
    <xf numFmtId="0" fontId="3" fillId="2" borderId="54" xfId="0" applyFont="1" applyFill="1" applyBorder="1" applyAlignment="1" applyProtection="1">
      <alignment horizontal="center" wrapText="1"/>
      <protection locked="0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73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left" vertical="center"/>
    </xf>
    <xf numFmtId="0" fontId="13" fillId="2" borderId="25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>
      <alignment horizontal="left" vertical="top" wrapText="1"/>
    </xf>
    <xf numFmtId="0" fontId="0" fillId="2" borderId="74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4" fillId="2" borderId="66" xfId="0" applyFont="1" applyFill="1" applyBorder="1" applyAlignment="1" applyProtection="1">
      <alignment horizontal="center" wrapText="1"/>
      <protection locked="0"/>
    </xf>
    <xf numFmtId="0" fontId="3" fillId="2" borderId="68" xfId="0" applyFont="1" applyFill="1" applyBorder="1" applyAlignment="1" applyProtection="1">
      <alignment horizontal="center"/>
      <protection locked="0"/>
    </xf>
    <xf numFmtId="0" fontId="3" fillId="2" borderId="60" xfId="0" applyFont="1" applyFill="1" applyBorder="1" applyAlignment="1" applyProtection="1">
      <alignment horizontal="center"/>
      <protection locked="0"/>
    </xf>
    <xf numFmtId="0" fontId="0" fillId="2" borderId="66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3" fillId="2" borderId="66" xfId="0" applyFont="1" applyFill="1" applyBorder="1" applyAlignment="1" applyProtection="1">
      <alignment horizontal="center" wrapText="1"/>
      <protection locked="0"/>
    </xf>
    <xf numFmtId="0" fontId="3" fillId="2" borderId="68" xfId="0" applyFont="1" applyFill="1" applyBorder="1" applyAlignment="1" applyProtection="1">
      <alignment horizontal="center" wrapText="1"/>
      <protection locked="0"/>
    </xf>
    <xf numFmtId="0" fontId="3" fillId="2" borderId="60" xfId="0" applyFont="1" applyFill="1" applyBorder="1" applyAlignment="1" applyProtection="1">
      <alignment horizontal="center" wrapText="1"/>
      <protection locked="0"/>
    </xf>
    <xf numFmtId="0" fontId="3" fillId="2" borderId="66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 applyProtection="1">
      <alignment horizontal="center" vertical="center" wrapText="1"/>
      <protection locked="0"/>
    </xf>
    <xf numFmtId="0" fontId="3" fillId="2" borderId="60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 applyProtection="1">
      <alignment horizontal="center" vertical="center"/>
      <protection locked="0"/>
    </xf>
    <xf numFmtId="0" fontId="3" fillId="2" borderId="60" xfId="0" applyFont="1" applyFill="1" applyBorder="1" applyAlignment="1" applyProtection="1">
      <alignment horizontal="center" vertical="center"/>
      <protection locked="0"/>
    </xf>
    <xf numFmtId="0" fontId="14" fillId="2" borderId="53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/>
      <protection locked="0"/>
    </xf>
    <xf numFmtId="0" fontId="3" fillId="2" borderId="54" xfId="0" applyFont="1" applyFill="1" applyBorder="1" applyAlignment="1" applyProtection="1">
      <alignment horizontal="center" vertical="center"/>
      <protection locked="0"/>
    </xf>
    <xf numFmtId="0" fontId="3" fillId="2" borderId="53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66" xfId="0" quotePrefix="1" applyFont="1" applyFill="1" applyBorder="1" applyAlignment="1" applyProtection="1">
      <alignment horizontal="center"/>
      <protection locked="0"/>
    </xf>
    <xf numFmtId="0" fontId="3" fillId="2" borderId="70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>
      <alignment horizontal="left" vertical="center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19" xfId="0" applyFill="1" applyBorder="1" applyAlignment="1" applyProtection="1">
      <alignment horizontal="center"/>
      <protection locked="0"/>
    </xf>
    <xf numFmtId="14" fontId="0" fillId="2" borderId="19" xfId="0" applyNumberForma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11" fillId="2" borderId="13" xfId="0" applyFont="1" applyFill="1" applyBorder="1" applyAlignment="1">
      <alignment horizontal="right"/>
    </xf>
    <xf numFmtId="0" fontId="11" fillId="2" borderId="14" xfId="0" applyFont="1" applyFill="1" applyBorder="1" applyAlignment="1">
      <alignment horizontal="right"/>
    </xf>
    <xf numFmtId="0" fontId="0" fillId="2" borderId="14" xfId="0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left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2" borderId="66" xfId="0" applyFont="1" applyFill="1" applyBorder="1" applyAlignment="1" applyProtection="1">
      <alignment horizontal="center"/>
      <protection locked="0"/>
    </xf>
    <xf numFmtId="0" fontId="14" fillId="2" borderId="71" xfId="0" applyFont="1" applyFill="1" applyBorder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 wrapText="1"/>
      <protection locked="0"/>
    </xf>
    <xf numFmtId="0" fontId="0" fillId="2" borderId="66" xfId="0" quotePrefix="1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71" xfId="0" applyFill="1" applyBorder="1" applyAlignment="1" applyProtection="1">
      <alignment horizontal="center"/>
      <protection locked="0"/>
    </xf>
    <xf numFmtId="0" fontId="0" fillId="2" borderId="62" xfId="0" applyFill="1" applyBorder="1" applyAlignment="1" applyProtection="1">
      <alignment horizontal="center"/>
      <protection locked="0"/>
    </xf>
    <xf numFmtId="0" fontId="0" fillId="2" borderId="64" xfId="0" applyFill="1" applyBorder="1" applyAlignment="1" applyProtection="1">
      <alignment horizontal="center"/>
      <protection locked="0"/>
    </xf>
    <xf numFmtId="0" fontId="0" fillId="2" borderId="63" xfId="0" applyFill="1" applyBorder="1" applyAlignment="1" applyProtection="1">
      <alignment horizontal="center"/>
      <protection locked="0"/>
    </xf>
    <xf numFmtId="0" fontId="0" fillId="2" borderId="62" xfId="0" applyFill="1" applyBorder="1" applyAlignment="1" applyProtection="1">
      <alignment horizontal="center" wrapText="1"/>
      <protection locked="0"/>
    </xf>
    <xf numFmtId="0" fontId="0" fillId="2" borderId="63" xfId="0" applyFill="1" applyBorder="1" applyAlignment="1" applyProtection="1">
      <alignment horizontal="center" wrapText="1"/>
      <protection locked="0"/>
    </xf>
    <xf numFmtId="0" fontId="0" fillId="2" borderId="64" xfId="0" applyFill="1" applyBorder="1" applyAlignment="1" applyProtection="1">
      <alignment horizontal="center" wrapText="1"/>
      <protection locked="0"/>
    </xf>
    <xf numFmtId="0" fontId="0" fillId="2" borderId="62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12" fillId="2" borderId="0" xfId="2" applyFill="1" applyAlignment="1">
      <alignment horizontal="left" vertical="center"/>
    </xf>
    <xf numFmtId="49" fontId="3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8" xfId="0" applyNumberFormat="1" applyFont="1" applyFill="1" applyBorder="1" applyAlignment="1" applyProtection="1">
      <alignment horizontal="center" vertical="center"/>
      <protection locked="0"/>
    </xf>
    <xf numFmtId="49" fontId="3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49" fontId="3" fillId="2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76" xfId="0" applyFill="1" applyBorder="1" applyAlignment="1">
      <alignment horizontal="left" vertical="center"/>
    </xf>
    <xf numFmtId="0" fontId="0" fillId="2" borderId="77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2" borderId="70" xfId="0" applyFill="1" applyBorder="1" applyAlignment="1">
      <alignment horizontal="center" vertical="center" wrapText="1"/>
    </xf>
    <xf numFmtId="0" fontId="0" fillId="2" borderId="71" xfId="0" applyFill="1" applyBorder="1" applyAlignment="1">
      <alignment horizontal="center"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2" borderId="68" xfId="0" applyFill="1" applyBorder="1" applyAlignment="1">
      <alignment horizontal="center" vertical="center" wrapText="1"/>
    </xf>
    <xf numFmtId="0" fontId="0" fillId="2" borderId="68" xfId="0" applyFill="1" applyBorder="1" applyAlignment="1">
      <alignment horizontal="center" vertical="center"/>
    </xf>
    <xf numFmtId="0" fontId="55" fillId="2" borderId="50" xfId="3" applyFont="1" applyFill="1" applyBorder="1" applyAlignment="1">
      <alignment horizontal="left" vertical="center" wrapText="1"/>
    </xf>
    <xf numFmtId="0" fontId="55" fillId="2" borderId="31" xfId="3" applyFont="1" applyFill="1" applyBorder="1" applyAlignment="1">
      <alignment horizontal="left" vertical="center" wrapText="1"/>
    </xf>
    <xf numFmtId="0" fontId="55" fillId="2" borderId="61" xfId="3" applyFont="1" applyFill="1" applyBorder="1" applyAlignment="1">
      <alignment horizontal="left" vertical="center" wrapText="1"/>
    </xf>
    <xf numFmtId="0" fontId="55" fillId="2" borderId="22" xfId="3" applyFont="1" applyFill="1" applyBorder="1" applyAlignment="1">
      <alignment horizontal="left" vertical="center" wrapText="1"/>
    </xf>
    <xf numFmtId="0" fontId="55" fillId="2" borderId="0" xfId="3" applyFont="1" applyFill="1" applyAlignment="1">
      <alignment horizontal="left" vertical="center" wrapText="1"/>
    </xf>
    <xf numFmtId="0" fontId="55" fillId="2" borderId="5" xfId="3" applyFont="1" applyFill="1" applyBorder="1" applyAlignment="1">
      <alignment horizontal="left" vertical="center" wrapText="1"/>
    </xf>
    <xf numFmtId="0" fontId="55" fillId="2" borderId="55" xfId="3" applyFont="1" applyFill="1" applyBorder="1" applyAlignment="1">
      <alignment horizontal="left" vertical="center" wrapText="1"/>
    </xf>
    <xf numFmtId="0" fontId="55" fillId="2" borderId="7" xfId="3" applyFont="1" applyFill="1" applyBorder="1" applyAlignment="1">
      <alignment horizontal="left" vertical="center" wrapText="1"/>
    </xf>
    <xf numFmtId="0" fontId="55" fillId="2" borderId="8" xfId="3" applyFont="1" applyFill="1" applyBorder="1" applyAlignment="1">
      <alignment horizontal="left" vertical="center" wrapText="1"/>
    </xf>
    <xf numFmtId="0" fontId="15" fillId="4" borderId="62" xfId="3" applyFill="1" applyBorder="1" applyAlignment="1">
      <alignment vertical="top" wrapText="1"/>
    </xf>
    <xf numFmtId="0" fontId="15" fillId="4" borderId="63" xfId="3" applyFill="1" applyBorder="1" applyAlignment="1">
      <alignment vertical="top" wrapText="1"/>
    </xf>
    <xf numFmtId="0" fontId="15" fillId="0" borderId="63" xfId="3" applyBorder="1" applyAlignment="1">
      <alignment horizontal="left" vertical="top" wrapText="1"/>
    </xf>
    <xf numFmtId="0" fontId="15" fillId="0" borderId="64" xfId="3" applyBorder="1" applyAlignment="1">
      <alignment horizontal="left" vertical="top" wrapText="1"/>
    </xf>
    <xf numFmtId="0" fontId="51" fillId="0" borderId="27" xfId="3" applyFont="1" applyBorder="1" applyAlignment="1">
      <alignment horizontal="left" vertical="top" wrapText="1"/>
    </xf>
    <xf numFmtId="0" fontId="51" fillId="0" borderId="25" xfId="3" applyFont="1" applyBorder="1" applyAlignment="1">
      <alignment horizontal="left" vertical="top" wrapText="1"/>
    </xf>
    <xf numFmtId="0" fontId="51" fillId="0" borderId="26" xfId="3" applyFont="1" applyBorder="1" applyAlignment="1">
      <alignment horizontal="left" vertical="top" wrapText="1"/>
    </xf>
    <xf numFmtId="0" fontId="15" fillId="4" borderId="66" xfId="3" applyFill="1" applyBorder="1" applyAlignment="1">
      <alignment horizontal="left" vertical="center" wrapText="1"/>
    </xf>
    <xf numFmtId="0" fontId="15" fillId="4" borderId="68" xfId="3" applyFill="1" applyBorder="1" applyAlignment="1">
      <alignment horizontal="left" vertical="center" wrapText="1"/>
    </xf>
    <xf numFmtId="49" fontId="15" fillId="2" borderId="71" xfId="3" applyNumberFormat="1" applyFill="1" applyBorder="1" applyAlignment="1">
      <alignment horizontal="center" vertical="center" wrapText="1"/>
    </xf>
    <xf numFmtId="49" fontId="15" fillId="2" borderId="72" xfId="3" applyNumberFormat="1" applyFill="1" applyBorder="1" applyAlignment="1">
      <alignment horizontal="center" vertical="center" wrapText="1"/>
    </xf>
    <xf numFmtId="0" fontId="15" fillId="4" borderId="66" xfId="3" applyFill="1" applyBorder="1" applyAlignment="1">
      <alignment horizontal="left" vertical="top" wrapText="1"/>
    </xf>
    <xf numFmtId="0" fontId="15" fillId="4" borderId="68" xfId="3" applyFill="1" applyBorder="1" applyAlignment="1">
      <alignment horizontal="left" vertical="top" wrapText="1"/>
    </xf>
    <xf numFmtId="0" fontId="15" fillId="4" borderId="53" xfId="3" applyFill="1" applyBorder="1" applyAlignment="1">
      <alignment horizontal="left" vertical="top" wrapText="1"/>
    </xf>
    <xf numFmtId="0" fontId="15" fillId="4" borderId="71" xfId="3" applyFill="1" applyBorder="1" applyAlignment="1">
      <alignment horizontal="left" vertical="top" wrapText="1"/>
    </xf>
    <xf numFmtId="0" fontId="54" fillId="2" borderId="70" xfId="50" applyFont="1" applyFill="1" applyBorder="1" applyAlignment="1" applyProtection="1">
      <alignment horizontal="left" wrapText="1"/>
    </xf>
    <xf numFmtId="0" fontId="54" fillId="2" borderId="71" xfId="3" applyFont="1" applyFill="1" applyBorder="1" applyAlignment="1">
      <alignment horizontal="left" wrapText="1"/>
    </xf>
    <xf numFmtId="0" fontId="54" fillId="2" borderId="72" xfId="3" applyFont="1" applyFill="1" applyBorder="1" applyAlignment="1">
      <alignment horizontal="left" wrapText="1"/>
    </xf>
    <xf numFmtId="164" fontId="15" fillId="2" borderId="67" xfId="3" applyNumberFormat="1" applyFill="1" applyBorder="1" applyAlignment="1">
      <alignment horizontal="left" vertical="top" wrapText="1"/>
    </xf>
    <xf numFmtId="164" fontId="15" fillId="2" borderId="63" xfId="3" applyNumberFormat="1" applyFill="1" applyBorder="1" applyAlignment="1">
      <alignment horizontal="left" vertical="top" wrapText="1"/>
    </xf>
    <xf numFmtId="164" fontId="15" fillId="2" borderId="65" xfId="3" applyNumberFormat="1" applyFill="1" applyBorder="1" applyAlignment="1">
      <alignment horizontal="left" vertical="top" wrapText="1"/>
    </xf>
    <xf numFmtId="0" fontId="15" fillId="2" borderId="50" xfId="3" applyFill="1" applyBorder="1" applyAlignment="1">
      <alignment horizontal="left" vertical="top" wrapText="1"/>
    </xf>
    <xf numFmtId="0" fontId="15" fillId="2" borderId="31" xfId="3" applyFill="1" applyBorder="1" applyAlignment="1">
      <alignment horizontal="left" vertical="top" wrapText="1"/>
    </xf>
    <xf numFmtId="0" fontId="15" fillId="2" borderId="61" xfId="3" applyFill="1" applyBorder="1" applyAlignment="1">
      <alignment horizontal="left" vertical="top" wrapText="1"/>
    </xf>
    <xf numFmtId="0" fontId="15" fillId="2" borderId="22" xfId="3" applyFill="1" applyBorder="1" applyAlignment="1">
      <alignment horizontal="left" vertical="top" wrapText="1"/>
    </xf>
    <xf numFmtId="0" fontId="15" fillId="2" borderId="0" xfId="3" applyFill="1" applyAlignment="1">
      <alignment horizontal="left" vertical="top" wrapText="1"/>
    </xf>
    <xf numFmtId="0" fontId="15" fillId="2" borderId="5" xfId="3" applyFill="1" applyBorder="1" applyAlignment="1">
      <alignment horizontal="left" vertical="top" wrapText="1"/>
    </xf>
    <xf numFmtId="0" fontId="15" fillId="2" borderId="23" xfId="3" applyFill="1" applyBorder="1" applyAlignment="1">
      <alignment horizontal="left" vertical="top" wrapText="1"/>
    </xf>
    <xf numFmtId="0" fontId="15" fillId="2" borderId="19" xfId="3" applyFill="1" applyBorder="1" applyAlignment="1">
      <alignment horizontal="left" vertical="top" wrapText="1"/>
    </xf>
    <xf numFmtId="0" fontId="15" fillId="2" borderId="20" xfId="3" applyFill="1" applyBorder="1" applyAlignment="1">
      <alignment horizontal="left" vertical="top" wrapText="1"/>
    </xf>
    <xf numFmtId="0" fontId="15" fillId="0" borderId="0" xfId="3" applyAlignment="1">
      <alignment horizontal="left" vertical="top"/>
    </xf>
    <xf numFmtId="0" fontId="52" fillId="4" borderId="33" xfId="3" applyFont="1" applyFill="1" applyBorder="1" applyAlignment="1">
      <alignment horizontal="center" textRotation="90" wrapText="1"/>
    </xf>
    <xf numFmtId="0" fontId="52" fillId="4" borderId="76" xfId="3" applyFont="1" applyFill="1" applyBorder="1" applyAlignment="1">
      <alignment horizontal="center" textRotation="90" wrapText="1"/>
    </xf>
    <xf numFmtId="0" fontId="52" fillId="4" borderId="16" xfId="3" applyFont="1" applyFill="1" applyBorder="1" applyAlignment="1">
      <alignment horizontal="center" textRotation="90" wrapText="1"/>
    </xf>
    <xf numFmtId="0" fontId="52" fillId="4" borderId="58" xfId="3" applyFont="1" applyFill="1" applyBorder="1" applyAlignment="1">
      <alignment horizontal="center" textRotation="90" wrapText="1"/>
    </xf>
    <xf numFmtId="0" fontId="52" fillId="4" borderId="36" xfId="3" applyFont="1" applyFill="1" applyBorder="1" applyAlignment="1">
      <alignment horizontal="center" textRotation="90" wrapText="1"/>
    </xf>
    <xf numFmtId="0" fontId="52" fillId="4" borderId="77" xfId="3" applyFont="1" applyFill="1" applyBorder="1" applyAlignment="1">
      <alignment horizontal="center" textRotation="90" wrapText="1"/>
    </xf>
    <xf numFmtId="0" fontId="52" fillId="4" borderId="17" xfId="3" applyFont="1" applyFill="1" applyBorder="1" applyAlignment="1">
      <alignment horizontal="center" textRotation="90" wrapText="1"/>
    </xf>
    <xf numFmtId="0" fontId="52" fillId="4" borderId="59" xfId="3" applyFont="1" applyFill="1" applyBorder="1" applyAlignment="1">
      <alignment horizontal="center" textRotation="90" wrapText="1"/>
    </xf>
    <xf numFmtId="0" fontId="52" fillId="4" borderId="4" xfId="3" applyFont="1" applyFill="1" applyBorder="1" applyAlignment="1">
      <alignment horizontal="left" vertical="center" wrapText="1"/>
    </xf>
    <xf numFmtId="0" fontId="52" fillId="4" borderId="0" xfId="3" applyFont="1" applyFill="1" applyAlignment="1">
      <alignment horizontal="left" vertical="center" wrapText="1"/>
    </xf>
    <xf numFmtId="0" fontId="55" fillId="2" borderId="0" xfId="3" applyFont="1" applyFill="1"/>
    <xf numFmtId="0" fontId="55" fillId="2" borderId="24" xfId="3" applyFont="1" applyFill="1" applyBorder="1"/>
    <xf numFmtId="0" fontId="54" fillId="2" borderId="0" xfId="3" applyFont="1" applyFill="1"/>
    <xf numFmtId="0" fontId="54" fillId="4" borderId="22" xfId="3" applyFont="1" applyFill="1" applyBorder="1" applyAlignment="1">
      <alignment horizontal="left" vertical="center" wrapText="1"/>
    </xf>
    <xf numFmtId="0" fontId="15" fillId="4" borderId="24" xfId="3" applyFill="1" applyBorder="1" applyAlignment="1">
      <alignment horizontal="left" vertical="center" wrapText="1"/>
    </xf>
    <xf numFmtId="0" fontId="54" fillId="4" borderId="4" xfId="3" applyFont="1" applyFill="1" applyBorder="1" applyAlignment="1">
      <alignment horizontal="left" vertical="center" wrapText="1"/>
    </xf>
    <xf numFmtId="0" fontId="54" fillId="4" borderId="0" xfId="3" applyFont="1" applyFill="1" applyAlignment="1">
      <alignment horizontal="left" vertical="center" wrapText="1"/>
    </xf>
    <xf numFmtId="0" fontId="52" fillId="4" borderId="6" xfId="3" applyFont="1" applyFill="1" applyBorder="1" applyAlignment="1">
      <alignment horizontal="left" vertical="center" wrapText="1"/>
    </xf>
    <xf numFmtId="0" fontId="52" fillId="4" borderId="7" xfId="3" applyFont="1" applyFill="1" applyBorder="1" applyAlignment="1">
      <alignment horizontal="left" vertical="center" wrapText="1"/>
    </xf>
    <xf numFmtId="0" fontId="54" fillId="2" borderId="7" xfId="3" applyFont="1" applyFill="1" applyBorder="1" applyAlignment="1">
      <alignment horizontal="left"/>
    </xf>
    <xf numFmtId="0" fontId="54" fillId="2" borderId="38" xfId="3" applyFont="1" applyFill="1" applyBorder="1" applyAlignment="1">
      <alignment horizontal="left"/>
    </xf>
    <xf numFmtId="14" fontId="52" fillId="4" borderId="55" xfId="3" applyNumberFormat="1" applyFont="1" applyFill="1" applyBorder="1" applyAlignment="1">
      <alignment horizontal="left" vertical="center" wrapText="1"/>
    </xf>
    <xf numFmtId="0" fontId="52" fillId="4" borderId="38" xfId="3" applyFont="1" applyFill="1" applyBorder="1" applyAlignment="1">
      <alignment horizontal="left" vertical="center" wrapText="1"/>
    </xf>
    <xf numFmtId="0" fontId="52" fillId="4" borderId="56" xfId="3" applyFont="1" applyFill="1" applyBorder="1" applyAlignment="1">
      <alignment horizontal="center" textRotation="90" wrapText="1"/>
    </xf>
    <xf numFmtId="0" fontId="52" fillId="4" borderId="57" xfId="3" applyFont="1" applyFill="1" applyBorder="1" applyAlignment="1">
      <alignment horizontal="center" textRotation="90" wrapText="1"/>
    </xf>
    <xf numFmtId="0" fontId="54" fillId="4" borderId="53" xfId="3" applyFont="1" applyFill="1" applyBorder="1" applyAlignment="1">
      <alignment horizontal="left" vertical="center" wrapText="1"/>
    </xf>
    <xf numFmtId="0" fontId="54" fillId="4" borderId="71" xfId="3" applyFont="1" applyFill="1" applyBorder="1" applyAlignment="1">
      <alignment horizontal="left" vertical="center" wrapText="1"/>
    </xf>
    <xf numFmtId="0" fontId="54" fillId="4" borderId="70" xfId="3" applyFont="1" applyFill="1" applyBorder="1" applyAlignment="1">
      <alignment horizontal="left" vertical="center" wrapText="1"/>
    </xf>
    <xf numFmtId="0" fontId="15" fillId="4" borderId="72" xfId="3" applyFill="1" applyBorder="1" applyAlignment="1">
      <alignment horizontal="left" vertical="center" wrapText="1"/>
    </xf>
    <xf numFmtId="0" fontId="55" fillId="2" borderId="31" xfId="3" applyFont="1" applyFill="1" applyBorder="1"/>
    <xf numFmtId="0" fontId="54" fillId="2" borderId="31" xfId="3" applyFont="1" applyFill="1" applyBorder="1"/>
    <xf numFmtId="0" fontId="54" fillId="4" borderId="50" xfId="3" applyFont="1" applyFill="1" applyBorder="1" applyAlignment="1">
      <alignment horizontal="left" vertical="center" wrapText="1"/>
    </xf>
    <xf numFmtId="0" fontId="15" fillId="4" borderId="74" xfId="3" applyFill="1" applyBorder="1" applyAlignment="1">
      <alignment horizontal="left" vertical="center" wrapText="1"/>
    </xf>
    <xf numFmtId="0" fontId="55" fillId="2" borderId="71" xfId="3" applyFont="1" applyFill="1" applyBorder="1" applyAlignment="1">
      <alignment horizontal="center"/>
    </xf>
    <xf numFmtId="0" fontId="55" fillId="4" borderId="71" xfId="3" applyFont="1" applyFill="1" applyBorder="1" applyAlignment="1">
      <alignment horizontal="center" vertical="center"/>
    </xf>
    <xf numFmtId="164" fontId="15" fillId="2" borderId="70" xfId="3" applyNumberFormat="1" applyFill="1" applyBorder="1" applyAlignment="1">
      <alignment horizontal="center" vertical="center"/>
    </xf>
    <xf numFmtId="164" fontId="15" fillId="2" borderId="72" xfId="3" applyNumberFormat="1" applyFill="1" applyBorder="1" applyAlignment="1">
      <alignment horizontal="center" vertical="center"/>
    </xf>
    <xf numFmtId="0" fontId="51" fillId="4" borderId="51" xfId="3" applyFont="1" applyFill="1" applyBorder="1" applyAlignment="1">
      <alignment horizontal="left" vertical="center" wrapText="1"/>
    </xf>
    <xf numFmtId="0" fontId="51" fillId="4" borderId="52" xfId="3" applyFont="1" applyFill="1" applyBorder="1" applyAlignment="1">
      <alignment horizontal="left" vertical="center" wrapText="1"/>
    </xf>
    <xf numFmtId="0" fontId="55" fillId="2" borderId="51" xfId="3" applyFont="1" applyFill="1" applyBorder="1" applyAlignment="1">
      <alignment horizontal="left" vertical="center" wrapText="1"/>
    </xf>
    <xf numFmtId="0" fontId="55" fillId="2" borderId="25" xfId="3" applyFont="1" applyFill="1" applyBorder="1" applyAlignment="1">
      <alignment horizontal="left" vertical="center" wrapText="1"/>
    </xf>
    <xf numFmtId="0" fontId="55" fillId="2" borderId="26" xfId="3" applyFont="1" applyFill="1" applyBorder="1" applyAlignment="1">
      <alignment horizontal="left" vertical="center" wrapText="1"/>
    </xf>
    <xf numFmtId="0" fontId="54" fillId="2" borderId="70" xfId="3" applyFont="1" applyFill="1" applyBorder="1" applyAlignment="1">
      <alignment horizontal="left" vertical="center" wrapText="1"/>
    </xf>
    <xf numFmtId="0" fontId="54" fillId="2" borderId="71" xfId="3" applyFont="1" applyFill="1" applyBorder="1" applyAlignment="1">
      <alignment horizontal="left" vertical="center" wrapText="1"/>
    </xf>
    <xf numFmtId="0" fontId="54" fillId="2" borderId="54" xfId="3" applyFont="1" applyFill="1" applyBorder="1" applyAlignment="1">
      <alignment horizontal="left" vertical="center" wrapText="1"/>
    </xf>
    <xf numFmtId="0" fontId="56" fillId="0" borderId="0" xfId="3" applyFont="1" applyAlignment="1">
      <alignment horizontal="left" vertical="center" wrapText="1"/>
    </xf>
    <xf numFmtId="0" fontId="55" fillId="2" borderId="2" xfId="3" applyFont="1" applyFill="1" applyBorder="1" applyAlignment="1">
      <alignment horizontal="center" vertical="top" wrapText="1"/>
    </xf>
    <xf numFmtId="0" fontId="55" fillId="2" borderId="35" xfId="3" applyFont="1" applyFill="1" applyBorder="1" applyAlignment="1">
      <alignment horizontal="center" vertical="top" wrapText="1"/>
    </xf>
    <xf numFmtId="0" fontId="55" fillId="2" borderId="19" xfId="3" applyFont="1" applyFill="1" applyBorder="1" applyAlignment="1">
      <alignment horizontal="center" vertical="top" wrapText="1"/>
    </xf>
    <xf numFmtId="0" fontId="55" fillId="2" borderId="32" xfId="3" applyFont="1" applyFill="1" applyBorder="1" applyAlignment="1">
      <alignment horizontal="center" vertical="top" wrapText="1"/>
    </xf>
    <xf numFmtId="0" fontId="51" fillId="4" borderId="1" xfId="3" applyFont="1" applyFill="1" applyBorder="1" applyAlignment="1">
      <alignment horizontal="center" vertical="center" wrapText="1"/>
    </xf>
    <xf numFmtId="0" fontId="51" fillId="4" borderId="2" xfId="3" applyFont="1" applyFill="1" applyBorder="1" applyAlignment="1">
      <alignment horizontal="center" vertical="center" wrapText="1"/>
    </xf>
    <xf numFmtId="0" fontId="51" fillId="4" borderId="18" xfId="3" applyFont="1" applyFill="1" applyBorder="1" applyAlignment="1">
      <alignment horizontal="center" vertical="center" wrapText="1"/>
    </xf>
    <xf numFmtId="0" fontId="51" fillId="4" borderId="19" xfId="3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top" wrapText="1"/>
    </xf>
    <xf numFmtId="0" fontId="29" fillId="8" borderId="0" xfId="0" applyFont="1" applyFill="1" applyAlignment="1">
      <alignment horizontal="center" vertical="top" wrapText="1"/>
    </xf>
    <xf numFmtId="0" fontId="29" fillId="8" borderId="5" xfId="0" applyFont="1" applyFill="1" applyBorder="1" applyAlignment="1">
      <alignment horizontal="center" vertical="top" wrapText="1"/>
    </xf>
    <xf numFmtId="0" fontId="29" fillId="8" borderId="6" xfId="0" applyFont="1" applyFill="1" applyBorder="1" applyAlignment="1">
      <alignment horizontal="center" vertical="top" wrapText="1"/>
    </xf>
    <xf numFmtId="0" fontId="29" fillId="8" borderId="7" xfId="0" applyFont="1" applyFill="1" applyBorder="1" applyAlignment="1">
      <alignment horizontal="center" vertical="top" wrapText="1"/>
    </xf>
    <xf numFmtId="0" fontId="29" fillId="8" borderId="8" xfId="0" applyFont="1" applyFill="1" applyBorder="1" applyAlignment="1">
      <alignment horizontal="center" vertical="top" wrapText="1"/>
    </xf>
    <xf numFmtId="0" fontId="28" fillId="8" borderId="4" xfId="0" applyFont="1" applyFill="1" applyBorder="1" applyAlignment="1">
      <alignment horizontal="center" vertical="top"/>
    </xf>
    <xf numFmtId="0" fontId="28" fillId="8" borderId="0" xfId="0" applyFont="1" applyFill="1" applyAlignment="1">
      <alignment horizontal="center" vertical="top"/>
    </xf>
    <xf numFmtId="0" fontId="28" fillId="8" borderId="5" xfId="0" applyFont="1" applyFill="1" applyBorder="1" applyAlignment="1">
      <alignment horizontal="center" vertical="top"/>
    </xf>
    <xf numFmtId="0" fontId="28" fillId="8" borderId="6" xfId="0" applyFont="1" applyFill="1" applyBorder="1" applyAlignment="1">
      <alignment horizontal="center" vertical="top"/>
    </xf>
    <xf numFmtId="0" fontId="28" fillId="8" borderId="7" xfId="0" applyFont="1" applyFill="1" applyBorder="1" applyAlignment="1">
      <alignment horizontal="center" vertical="top"/>
    </xf>
    <xf numFmtId="0" fontId="28" fillId="8" borderId="8" xfId="0" applyFont="1" applyFill="1" applyBorder="1" applyAlignment="1">
      <alignment horizontal="center" vertical="top"/>
    </xf>
    <xf numFmtId="0" fontId="28" fillId="8" borderId="1" xfId="0" applyFont="1" applyFill="1" applyBorder="1" applyAlignment="1">
      <alignment horizontal="center" vertical="top" wrapText="1"/>
    </xf>
    <xf numFmtId="0" fontId="28" fillId="8" borderId="2" xfId="0" applyFont="1" applyFill="1" applyBorder="1" applyAlignment="1">
      <alignment horizontal="center" vertical="top" wrapText="1"/>
    </xf>
    <xf numFmtId="0" fontId="28" fillId="8" borderId="3" xfId="0" applyFont="1" applyFill="1" applyBorder="1" applyAlignment="1">
      <alignment horizontal="center" vertical="top" wrapText="1"/>
    </xf>
    <xf numFmtId="0" fontId="22" fillId="8" borderId="40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 vertical="top"/>
    </xf>
    <xf numFmtId="0" fontId="28" fillId="8" borderId="2" xfId="0" applyFont="1" applyFill="1" applyBorder="1" applyAlignment="1">
      <alignment horizontal="center" vertical="top"/>
    </xf>
    <xf numFmtId="0" fontId="28" fillId="8" borderId="3" xfId="0" applyFont="1" applyFill="1" applyBorder="1" applyAlignment="1">
      <alignment horizontal="center" vertical="top"/>
    </xf>
    <xf numFmtId="0" fontId="30" fillId="0" borderId="12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14" xfId="0" applyFont="1" applyBorder="1" applyAlignment="1">
      <alignment horizontal="center" wrapText="1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49" fillId="8" borderId="1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49" fillId="8" borderId="0" xfId="0" applyFont="1" applyFill="1" applyAlignment="1">
      <alignment horizontal="center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/>
    </xf>
    <xf numFmtId="0" fontId="22" fillId="8" borderId="2" xfId="0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/>
    </xf>
    <xf numFmtId="0" fontId="22" fillId="8" borderId="4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2" fillId="8" borderId="5" xfId="0" applyFont="1" applyFill="1" applyBorder="1" applyAlignment="1">
      <alignment horizontal="center"/>
    </xf>
    <xf numFmtId="0" fontId="22" fillId="8" borderId="6" xfId="0" applyFont="1" applyFill="1" applyBorder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8" borderId="8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30" fillId="6" borderId="12" xfId="0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/>
    </xf>
    <xf numFmtId="0" fontId="30" fillId="6" borderId="14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center" vertical="center"/>
    </xf>
    <xf numFmtId="0" fontId="50" fillId="7" borderId="12" xfId="0" applyFont="1" applyFill="1" applyBorder="1" applyAlignment="1">
      <alignment horizontal="center" vertical="center"/>
    </xf>
    <xf numFmtId="0" fontId="50" fillId="7" borderId="13" xfId="0" applyFont="1" applyFill="1" applyBorder="1" applyAlignment="1">
      <alignment horizontal="center" vertical="center"/>
    </xf>
    <xf numFmtId="0" fontId="50" fillId="7" borderId="14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7" fillId="0" borderId="40" xfId="0" applyFont="1" applyBorder="1" applyAlignment="1">
      <alignment horizontal="left" vertical="top"/>
    </xf>
    <xf numFmtId="0" fontId="27" fillId="0" borderId="9" xfId="0" applyFont="1" applyBorder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0" fontId="26" fillId="0" borderId="4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2" fillId="2" borderId="12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5" fillId="2" borderId="0" xfId="0" applyFont="1" applyFill="1" applyAlignment="1">
      <alignment horizontal="right"/>
    </xf>
    <xf numFmtId="0" fontId="26" fillId="8" borderId="12" xfId="0" applyFont="1" applyFill="1" applyBorder="1" applyAlignment="1">
      <alignment horizontal="center"/>
    </xf>
    <xf numFmtId="0" fontId="26" fillId="8" borderId="13" xfId="0" applyFont="1" applyFill="1" applyBorder="1" applyAlignment="1">
      <alignment horizontal="center"/>
    </xf>
    <xf numFmtId="0" fontId="26" fillId="8" borderId="14" xfId="0" applyFont="1" applyFill="1" applyBorder="1" applyAlignment="1">
      <alignment horizontal="center"/>
    </xf>
    <xf numFmtId="0" fontId="26" fillId="2" borderId="0" xfId="0" applyFont="1" applyFill="1" applyAlignment="1">
      <alignment horizontal="right"/>
    </xf>
    <xf numFmtId="0" fontId="26" fillId="2" borderId="4" xfId="0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8" fillId="8" borderId="4" xfId="0" applyFont="1" applyFill="1" applyBorder="1" applyAlignment="1">
      <alignment horizontal="center" vertical="top" wrapText="1"/>
    </xf>
    <xf numFmtId="0" fontId="28" fillId="8" borderId="0" xfId="0" applyFont="1" applyFill="1" applyAlignment="1">
      <alignment horizontal="center" vertical="top" wrapText="1"/>
    </xf>
    <xf numFmtId="0" fontId="28" fillId="8" borderId="5" xfId="0" applyFont="1" applyFill="1" applyBorder="1" applyAlignment="1">
      <alignment horizontal="center" vertical="top" wrapText="1"/>
    </xf>
    <xf numFmtId="0" fontId="28" fillId="8" borderId="6" xfId="0" applyFont="1" applyFill="1" applyBorder="1" applyAlignment="1">
      <alignment horizontal="center" vertical="top" wrapText="1"/>
    </xf>
    <xf numFmtId="0" fontId="28" fillId="8" borderId="7" xfId="0" applyFont="1" applyFill="1" applyBorder="1" applyAlignment="1">
      <alignment horizontal="center" vertical="top" wrapText="1"/>
    </xf>
    <xf numFmtId="0" fontId="28" fillId="8" borderId="8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27" fillId="0" borderId="40" xfId="0" applyFont="1" applyBorder="1" applyAlignment="1">
      <alignment horizontal="left" vertical="top" wrapText="1"/>
    </xf>
    <xf numFmtId="0" fontId="26" fillId="2" borderId="12" xfId="0" applyFont="1" applyFill="1" applyBorder="1" applyAlignment="1">
      <alignment horizontal="center"/>
    </xf>
    <xf numFmtId="0" fontId="26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20" fillId="0" borderId="9" xfId="3" quotePrefix="1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 wrapText="1"/>
    </xf>
    <xf numFmtId="14" fontId="20" fillId="0" borderId="9" xfId="3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left" vertical="center"/>
    </xf>
    <xf numFmtId="0" fontId="60" fillId="0" borderId="39" xfId="3" applyFont="1" applyBorder="1" applyAlignment="1">
      <alignment horizontal="center" vertical="center" wrapText="1"/>
    </xf>
    <xf numFmtId="0" fontId="17" fillId="2" borderId="7" xfId="3" applyFont="1" applyFill="1" applyBorder="1" applyAlignment="1">
      <alignment horizontal="left" vertical="center"/>
    </xf>
    <xf numFmtId="0" fontId="20" fillId="0" borderId="9" xfId="3" applyFont="1" applyBorder="1" applyAlignment="1">
      <alignment vertical="center" wrapText="1"/>
    </xf>
    <xf numFmtId="0" fontId="20" fillId="0" borderId="11" xfId="3" applyFont="1" applyBorder="1" applyAlignment="1">
      <alignment vertical="center" wrapText="1"/>
    </xf>
    <xf numFmtId="0" fontId="20" fillId="0" borderId="10" xfId="3" applyFont="1" applyBorder="1" applyAlignment="1">
      <alignment vertical="center" wrapText="1"/>
    </xf>
  </cellXfs>
  <cellStyles count="51">
    <cellStyle name="20% - Akzent1" xfId="4" xr:uid="{00000000-0005-0000-0000-000000000000}"/>
    <cellStyle name="20% - Akzent2" xfId="5" xr:uid="{00000000-0005-0000-0000-000001000000}"/>
    <cellStyle name="20% - Akzent3" xfId="6" xr:uid="{00000000-0005-0000-0000-000002000000}"/>
    <cellStyle name="20% - Akzent4" xfId="7" xr:uid="{00000000-0005-0000-0000-000003000000}"/>
    <cellStyle name="20% - Akzent5" xfId="8" xr:uid="{00000000-0005-0000-0000-000004000000}"/>
    <cellStyle name="20% - Akzent6" xfId="9" xr:uid="{00000000-0005-0000-0000-000005000000}"/>
    <cellStyle name="40% - Akzent1" xfId="10" xr:uid="{00000000-0005-0000-0000-000006000000}"/>
    <cellStyle name="40% - Akzent2" xfId="11" xr:uid="{00000000-0005-0000-0000-000007000000}"/>
    <cellStyle name="40% - Akzent3" xfId="12" xr:uid="{00000000-0005-0000-0000-000008000000}"/>
    <cellStyle name="40% - Akzent4" xfId="13" xr:uid="{00000000-0005-0000-0000-000009000000}"/>
    <cellStyle name="40% - Akzent5" xfId="14" xr:uid="{00000000-0005-0000-0000-00000A000000}"/>
    <cellStyle name="40% - Akzent6" xfId="15" xr:uid="{00000000-0005-0000-0000-00000B000000}"/>
    <cellStyle name="60% - Akzent1" xfId="16" xr:uid="{00000000-0005-0000-0000-00000C000000}"/>
    <cellStyle name="60% - Akzent2" xfId="17" xr:uid="{00000000-0005-0000-0000-00000D000000}"/>
    <cellStyle name="60% - Akzent3" xfId="18" xr:uid="{00000000-0005-0000-0000-00000E000000}"/>
    <cellStyle name="60% - Akzent4" xfId="19" xr:uid="{00000000-0005-0000-0000-00000F000000}"/>
    <cellStyle name="60% - Akzent5" xfId="20" xr:uid="{00000000-0005-0000-0000-000010000000}"/>
    <cellStyle name="60% - Akzent6" xfId="21" xr:uid="{00000000-0005-0000-0000-000011000000}"/>
    <cellStyle name="Akzent1 2" xfId="22" xr:uid="{00000000-0005-0000-0000-000012000000}"/>
    <cellStyle name="Akzent2 2" xfId="23" xr:uid="{00000000-0005-0000-0000-000013000000}"/>
    <cellStyle name="Akzent3 2" xfId="24" xr:uid="{00000000-0005-0000-0000-000014000000}"/>
    <cellStyle name="Akzent4 2" xfId="25" xr:uid="{00000000-0005-0000-0000-000015000000}"/>
    <cellStyle name="Akzent5 2" xfId="26" xr:uid="{00000000-0005-0000-0000-000016000000}"/>
    <cellStyle name="Akzent6 2" xfId="27" xr:uid="{00000000-0005-0000-0000-000017000000}"/>
    <cellStyle name="Ausgabe 2" xfId="28" xr:uid="{00000000-0005-0000-0000-000018000000}"/>
    <cellStyle name="Berechnung 2" xfId="29" xr:uid="{00000000-0005-0000-0000-000019000000}"/>
    <cellStyle name="Blatt1" xfId="30" xr:uid="{00000000-0005-0000-0000-00001A000000}"/>
    <cellStyle name="Eingabe 2" xfId="31" xr:uid="{00000000-0005-0000-0000-00001B000000}"/>
    <cellStyle name="Ergebnis 2" xfId="32" xr:uid="{00000000-0005-0000-0000-00001C000000}"/>
    <cellStyle name="Erklärender Text 2" xfId="33" xr:uid="{00000000-0005-0000-0000-00001D000000}"/>
    <cellStyle name="Good" xfId="1" builtinId="26"/>
    <cellStyle name="Gut 2" xfId="34" xr:uid="{00000000-0005-0000-0000-00001F000000}"/>
    <cellStyle name="Hyperlink" xfId="2" builtinId="8"/>
    <cellStyle name="Hyperlink 2" xfId="50" xr:uid="{00000000-0005-0000-0000-000021000000}"/>
    <cellStyle name="Neutral 2" xfId="35" xr:uid="{00000000-0005-0000-0000-000022000000}"/>
    <cellStyle name="Normal" xfId="0" builtinId="0"/>
    <cellStyle name="Normal 2" xfId="46" xr:uid="{00000000-0005-0000-0000-000023000000}"/>
    <cellStyle name="Normal 3" xfId="49" xr:uid="{00000000-0005-0000-0000-000024000000}"/>
    <cellStyle name="Notiz 2" xfId="36" xr:uid="{00000000-0005-0000-0000-000026000000}"/>
    <cellStyle name="Percent 2" xfId="47" xr:uid="{00000000-0005-0000-0000-000027000000}"/>
    <cellStyle name="Schlecht 2" xfId="37" xr:uid="{00000000-0005-0000-0000-000028000000}"/>
    <cellStyle name="smaller" xfId="48" xr:uid="{00000000-0005-0000-0000-000029000000}"/>
    <cellStyle name="Standard 2" xfId="3" xr:uid="{00000000-0005-0000-0000-00002B000000}"/>
    <cellStyle name="Überschrift 1 2" xfId="39" xr:uid="{00000000-0005-0000-0000-00002C000000}"/>
    <cellStyle name="Überschrift 2 2" xfId="40" xr:uid="{00000000-0005-0000-0000-00002D000000}"/>
    <cellStyle name="Überschrift 3 2" xfId="41" xr:uid="{00000000-0005-0000-0000-00002E000000}"/>
    <cellStyle name="Überschrift 4 2" xfId="42" xr:uid="{00000000-0005-0000-0000-00002F000000}"/>
    <cellStyle name="Überschrift 5" xfId="38" xr:uid="{00000000-0005-0000-0000-000030000000}"/>
    <cellStyle name="Verknüpfte Zelle 2" xfId="43" xr:uid="{00000000-0005-0000-0000-000031000000}"/>
    <cellStyle name="Warnender Text 2" xfId="44" xr:uid="{00000000-0005-0000-0000-000032000000}"/>
    <cellStyle name="Zelle überprüfen 2" xfId="45" xr:uid="{00000000-0005-0000-0000-000033000000}"/>
  </cellStyles>
  <dxfs count="13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 tint="-4.9989318521683403E-2"/>
      </font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39A999"/>
      <color rgb="FF41BFAD"/>
      <color rgb="FFBDFFD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Radio" firstButton="1" fmlaLink="$CV$1" lockText="1" noThreeD="1"/>
</file>

<file path=xl/ctrlProps/ctrlProp10.xml><?xml version="1.0" encoding="utf-8"?>
<formControlPr xmlns="http://schemas.microsoft.com/office/spreadsheetml/2009/9/main" objectType="CheckBox" fmlaLink="$AX$22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AF$18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AF$17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AF$16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AF$21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checked="Checked" fmlaLink="$A$18" lockText="1" noThreeD="1"/>
</file>

<file path=xl/ctrlProps/ctrlProp143.xml><?xml version="1.0" encoding="utf-8"?>
<formControlPr xmlns="http://schemas.microsoft.com/office/spreadsheetml/2009/9/main" objectType="CheckBox" fmlaLink="$A$17" lockText="1" noThreeD="1"/>
</file>

<file path=xl/ctrlProps/ctrlProp144.xml><?xml version="1.0" encoding="utf-8"?>
<formControlPr xmlns="http://schemas.microsoft.com/office/spreadsheetml/2009/9/main" objectType="CheckBox" checked="Checked" fmlaLink="$A$16" lockText="1" noThreeD="1"/>
</file>

<file path=xl/ctrlProps/ctrlProp145.xml><?xml version="1.0" encoding="utf-8"?>
<formControlPr xmlns="http://schemas.microsoft.com/office/spreadsheetml/2009/9/main" objectType="CheckBox" fmlaLink="$A$21" lockText="1" noThreeD="1"/>
</file>

<file path=xl/ctrlProps/ctrlProp146.xml><?xml version="1.0" encoding="utf-8"?>
<formControlPr xmlns="http://schemas.microsoft.com/office/spreadsheetml/2009/9/main" objectType="CheckBox" fmlaLink="$A$20" lockText="1" noThreeD="1"/>
</file>

<file path=xl/ctrlProps/ctrlProp147.xml><?xml version="1.0" encoding="utf-8"?>
<formControlPr xmlns="http://schemas.microsoft.com/office/spreadsheetml/2009/9/main" objectType="CheckBox" fmlaLink="$A$23" lockText="1" noThreeD="1"/>
</file>

<file path=xl/ctrlProps/ctrlProp148.xml><?xml version="1.0" encoding="utf-8"?>
<formControlPr xmlns="http://schemas.microsoft.com/office/spreadsheetml/2009/9/main" objectType="CheckBox" fmlaLink="$A$22" lockText="1" noThreeD="1"/>
</file>

<file path=xl/ctrlProps/ctrlProp149.xml><?xml version="1.0" encoding="utf-8"?>
<formControlPr xmlns="http://schemas.microsoft.com/office/spreadsheetml/2009/9/main" objectType="CheckBox" fmlaLink="$A$19" lockText="1" noThreeD="1"/>
</file>

<file path=xl/ctrlProps/ctrlProp15.xml><?xml version="1.0" encoding="utf-8"?>
<formControlPr xmlns="http://schemas.microsoft.com/office/spreadsheetml/2009/9/main" objectType="CheckBox" fmlaLink="$AF$20" lockText="1" noThreeD="1"/>
</file>

<file path=xl/ctrlProps/ctrlProp150.xml><?xml version="1.0" encoding="utf-8"?>
<formControlPr xmlns="http://schemas.microsoft.com/office/spreadsheetml/2009/9/main" objectType="CheckBox" checked="Checked" fmlaLink="Deckblatt_Cover_sheet!$A$18" lockText="1" noThreeD="1"/>
</file>

<file path=xl/ctrlProps/ctrlProp151.xml><?xml version="1.0" encoding="utf-8"?>
<formControlPr xmlns="http://schemas.microsoft.com/office/spreadsheetml/2009/9/main" objectType="CheckBox" fmlaLink="Deckblatt_Cover_sheet!$A$17" lockText="1" noThreeD="1"/>
</file>

<file path=xl/ctrlProps/ctrlProp152.xml><?xml version="1.0" encoding="utf-8"?>
<formControlPr xmlns="http://schemas.microsoft.com/office/spreadsheetml/2009/9/main" objectType="CheckBox" checked="Checked" fmlaLink="Deckblatt_Cover_sheet!$A$16" lockText="1" noThreeD="1"/>
</file>

<file path=xl/ctrlProps/ctrlProp153.xml><?xml version="1.0" encoding="utf-8"?>
<formControlPr xmlns="http://schemas.microsoft.com/office/spreadsheetml/2009/9/main" objectType="CheckBox" fmlaLink="Deckblatt_Cover_sheet!$A$21" lockText="1" noThreeD="1"/>
</file>

<file path=xl/ctrlProps/ctrlProp154.xml><?xml version="1.0" encoding="utf-8"?>
<formControlPr xmlns="http://schemas.microsoft.com/office/spreadsheetml/2009/9/main" objectType="CheckBox" fmlaLink="Deckblatt_Cover_sheet!$A$20" lockText="1" noThreeD="1"/>
</file>

<file path=xl/ctrlProps/ctrlProp155.xml><?xml version="1.0" encoding="utf-8"?>
<formControlPr xmlns="http://schemas.microsoft.com/office/spreadsheetml/2009/9/main" objectType="CheckBox" fmlaLink="Deckblatt_Cover_sheet!$A$23" lockText="1" noThreeD="1"/>
</file>

<file path=xl/ctrlProps/ctrlProp156.xml><?xml version="1.0" encoding="utf-8"?>
<formControlPr xmlns="http://schemas.microsoft.com/office/spreadsheetml/2009/9/main" objectType="CheckBox" fmlaLink="Deckblatt_Cover_sheet!$A$22" lockText="1" noThreeD="1"/>
</file>

<file path=xl/ctrlProps/ctrlProp157.xml><?xml version="1.0" encoding="utf-8"?>
<formControlPr xmlns="http://schemas.microsoft.com/office/spreadsheetml/2009/9/main" objectType="CheckBox" fmlaLink="Deckblatt_Cover_sheet!$A$19" lockText="1" noThreeD="1"/>
</file>

<file path=xl/ctrlProps/ctrlProp158.xml><?xml version="1.0" encoding="utf-8"?>
<formControlPr xmlns="http://schemas.microsoft.com/office/spreadsheetml/2009/9/main" objectType="CheckBox" fmlaLink="Deckblatt_Cover_sheet!$O$18" lockText="1" noThreeD="1"/>
</file>

<file path=xl/ctrlProps/ctrlProp159.xml><?xml version="1.0" encoding="utf-8"?>
<formControlPr xmlns="http://schemas.microsoft.com/office/spreadsheetml/2009/9/main" objectType="CheckBox" fmlaLink="Deckblatt_Cover_sheet!$O$17" lockText="1" noThreeD="1"/>
</file>

<file path=xl/ctrlProps/ctrlProp16.xml><?xml version="1.0" encoding="utf-8"?>
<formControlPr xmlns="http://schemas.microsoft.com/office/spreadsheetml/2009/9/main" objectType="CheckBox" fmlaLink="$AF$19" lockText="1" noThreeD="1"/>
</file>

<file path=xl/ctrlProps/ctrlProp160.xml><?xml version="1.0" encoding="utf-8"?>
<formControlPr xmlns="http://schemas.microsoft.com/office/spreadsheetml/2009/9/main" objectType="CheckBox" fmlaLink="Deckblatt_Cover_sheet!$O$16" lockText="1" noThreeD="1"/>
</file>

<file path=xl/ctrlProps/ctrlProp161.xml><?xml version="1.0" encoding="utf-8"?>
<formControlPr xmlns="http://schemas.microsoft.com/office/spreadsheetml/2009/9/main" objectType="CheckBox" fmlaLink="Deckblatt_Cover_sheet!$O$21" lockText="1" noThreeD="1"/>
</file>

<file path=xl/ctrlProps/ctrlProp162.xml><?xml version="1.0" encoding="utf-8"?>
<formControlPr xmlns="http://schemas.microsoft.com/office/spreadsheetml/2009/9/main" objectType="CheckBox" fmlaLink="Deckblatt_Cover_sheet!$O$20" lockText="1" noThreeD="1"/>
</file>

<file path=xl/ctrlProps/ctrlProp163.xml><?xml version="1.0" encoding="utf-8"?>
<formControlPr xmlns="http://schemas.microsoft.com/office/spreadsheetml/2009/9/main" objectType="CheckBox" fmlaLink="Deckblatt_Cover_sheet!$O$19" lockText="1" noThreeD="1"/>
</file>

<file path=xl/ctrlProps/ctrlProp164.xml><?xml version="1.0" encoding="utf-8"?>
<formControlPr xmlns="http://schemas.microsoft.com/office/spreadsheetml/2009/9/main" objectType="CheckBox" fmlaLink="Deckblatt_Cover_sheet!$O$23" lockText="1" noThreeD="1"/>
</file>

<file path=xl/ctrlProps/ctrlProp165.xml><?xml version="1.0" encoding="utf-8"?>
<formControlPr xmlns="http://schemas.microsoft.com/office/spreadsheetml/2009/9/main" objectType="CheckBox" fmlaLink="Deckblatt_Cover_sheet!$O$22" lockText="1" noThreeD="1"/>
</file>

<file path=xl/ctrlProps/ctrlProp166.xml><?xml version="1.0" encoding="utf-8"?>
<formControlPr xmlns="http://schemas.microsoft.com/office/spreadsheetml/2009/9/main" objectType="CheckBox" fmlaLink="Deckblatt_Cover_sheet!$AF$18" lockText="1" noThreeD="1"/>
</file>

<file path=xl/ctrlProps/ctrlProp167.xml><?xml version="1.0" encoding="utf-8"?>
<formControlPr xmlns="http://schemas.microsoft.com/office/spreadsheetml/2009/9/main" objectType="CheckBox" fmlaLink="Deckblatt_Cover_sheet!$AF$17" lockText="1" noThreeD="1"/>
</file>

<file path=xl/ctrlProps/ctrlProp168.xml><?xml version="1.0" encoding="utf-8"?>
<formControlPr xmlns="http://schemas.microsoft.com/office/spreadsheetml/2009/9/main" objectType="CheckBox" fmlaLink="Deckblatt_Cover_sheet!$AF$16" lockText="1" noThreeD="1"/>
</file>

<file path=xl/ctrlProps/ctrlProp169.xml><?xml version="1.0" encoding="utf-8"?>
<formControlPr xmlns="http://schemas.microsoft.com/office/spreadsheetml/2009/9/main" objectType="CheckBox" fmlaLink="Deckblatt_Cover_sheet!$AF$21" lockText="1" noThreeD="1"/>
</file>

<file path=xl/ctrlProps/ctrlProp17.xml><?xml version="1.0" encoding="utf-8"?>
<formControlPr xmlns="http://schemas.microsoft.com/office/spreadsheetml/2009/9/main" objectType="CheckBox" fmlaLink="$AF$23" lockText="1" noThreeD="1"/>
</file>

<file path=xl/ctrlProps/ctrlProp170.xml><?xml version="1.0" encoding="utf-8"?>
<formControlPr xmlns="http://schemas.microsoft.com/office/spreadsheetml/2009/9/main" objectType="CheckBox" fmlaLink="Deckblatt_Cover_sheet!$AF$20" lockText="1" noThreeD="1"/>
</file>

<file path=xl/ctrlProps/ctrlProp171.xml><?xml version="1.0" encoding="utf-8"?>
<formControlPr xmlns="http://schemas.microsoft.com/office/spreadsheetml/2009/9/main" objectType="CheckBox" fmlaLink="Deckblatt_Cover_sheet!$AF$19" lockText="1" noThreeD="1"/>
</file>

<file path=xl/ctrlProps/ctrlProp172.xml><?xml version="1.0" encoding="utf-8"?>
<formControlPr xmlns="http://schemas.microsoft.com/office/spreadsheetml/2009/9/main" objectType="CheckBox" fmlaLink="Deckblatt_Cover_sheet!$AF$23" lockText="1" noThreeD="1"/>
</file>

<file path=xl/ctrlProps/ctrlProp173.xml><?xml version="1.0" encoding="utf-8"?>
<formControlPr xmlns="http://schemas.microsoft.com/office/spreadsheetml/2009/9/main" objectType="CheckBox" fmlaLink="Deckblatt_Cover_sheet!$AF$22" lockText="1" noThreeD="1"/>
</file>

<file path=xl/ctrlProps/ctrlProp174.xml><?xml version="1.0" encoding="utf-8"?>
<formControlPr xmlns="http://schemas.microsoft.com/office/spreadsheetml/2009/9/main" objectType="CheckBox" fmlaLink="Deckblatt_Cover_sheet!$AX$18" lockText="1" noThreeD="1"/>
</file>

<file path=xl/ctrlProps/ctrlProp175.xml><?xml version="1.0" encoding="utf-8"?>
<formControlPr xmlns="http://schemas.microsoft.com/office/spreadsheetml/2009/9/main" objectType="CheckBox" fmlaLink="Deckblatt_Cover_sheet!$AX$17" lockText="1" noThreeD="1"/>
</file>

<file path=xl/ctrlProps/ctrlProp176.xml><?xml version="1.0" encoding="utf-8"?>
<formControlPr xmlns="http://schemas.microsoft.com/office/spreadsheetml/2009/9/main" objectType="CheckBox" fmlaLink="Deckblatt_Cover_sheet!$AX$16" lockText="1" noThreeD="1"/>
</file>

<file path=xl/ctrlProps/ctrlProp177.xml><?xml version="1.0" encoding="utf-8"?>
<formControlPr xmlns="http://schemas.microsoft.com/office/spreadsheetml/2009/9/main" objectType="CheckBox" fmlaLink="Deckblatt_Cover_sheet!$AX$21" lockText="1" noThreeD="1"/>
</file>

<file path=xl/ctrlProps/ctrlProp178.xml><?xml version="1.0" encoding="utf-8"?>
<formControlPr xmlns="http://schemas.microsoft.com/office/spreadsheetml/2009/9/main" objectType="CheckBox" fmlaLink="Deckblatt_Cover_sheet!$AX$20" lockText="1" noThreeD="1"/>
</file>

<file path=xl/ctrlProps/ctrlProp179.xml><?xml version="1.0" encoding="utf-8"?>
<formControlPr xmlns="http://schemas.microsoft.com/office/spreadsheetml/2009/9/main" objectType="CheckBox" fmlaLink="Deckblatt_Cover_sheet!$AX$19" lockText="1" noThreeD="1"/>
</file>

<file path=xl/ctrlProps/ctrlProp18.xml><?xml version="1.0" encoding="utf-8"?>
<formControlPr xmlns="http://schemas.microsoft.com/office/spreadsheetml/2009/9/main" objectType="CheckBox" fmlaLink="$AF$22" lockText="1" noThreeD="1"/>
</file>

<file path=xl/ctrlProps/ctrlProp180.xml><?xml version="1.0" encoding="utf-8"?>
<formControlPr xmlns="http://schemas.microsoft.com/office/spreadsheetml/2009/9/main" objectType="CheckBox" fmlaLink="Deckblatt_Cover_sheet!$AX$23" lockText="1" noThreeD="1"/>
</file>

<file path=xl/ctrlProps/ctrlProp181.xml><?xml version="1.0" encoding="utf-8"?>
<formControlPr xmlns="http://schemas.microsoft.com/office/spreadsheetml/2009/9/main" objectType="CheckBox" fmlaLink="Deckblatt_Cover_sheet!$AX$22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O$18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CheckBox" fmlaLink="$O$17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O$16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O$21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O$20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O$19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$O$23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fmlaLink="$O$22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AX$18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AX$17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checked="Checked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X$16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checked="Checked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fmlaLink="$AJ$25" lockText="1" noThreeD="1"/>
</file>

<file path=xl/ctrlProps/ctrlProp522.xml><?xml version="1.0" encoding="utf-8"?>
<formControlPr xmlns="http://schemas.microsoft.com/office/spreadsheetml/2009/9/main" objectType="CheckBox" fmlaLink="$AJ$30" lockText="1" noThreeD="1"/>
</file>

<file path=xl/ctrlProps/ctrlProp523.xml><?xml version="1.0" encoding="utf-8"?>
<formControlPr xmlns="http://schemas.microsoft.com/office/spreadsheetml/2009/9/main" objectType="CheckBox" fmlaLink="$AJ$33" lockText="1" noThreeD="1"/>
</file>

<file path=xl/ctrlProps/ctrlProp524.xml><?xml version="1.0" encoding="utf-8"?>
<formControlPr xmlns="http://schemas.microsoft.com/office/spreadsheetml/2009/9/main" objectType="CheckBox" fmlaLink="$AJ$38" lockText="1" noThreeD="1"/>
</file>

<file path=xl/ctrlProps/ctrlProp525.xml><?xml version="1.0" encoding="utf-8"?>
<formControlPr xmlns="http://schemas.microsoft.com/office/spreadsheetml/2009/9/main" objectType="CheckBox" fmlaLink="$AJ$42" lockText="1" noThreeD="1"/>
</file>

<file path=xl/ctrlProps/ctrlProp526.xml><?xml version="1.0" encoding="utf-8"?>
<formControlPr xmlns="http://schemas.microsoft.com/office/spreadsheetml/2009/9/main" objectType="CheckBox" fmlaLink="$AJ$45" lockText="1" noThreeD="1"/>
</file>

<file path=xl/ctrlProps/ctrlProp527.xml><?xml version="1.0" encoding="utf-8"?>
<formControlPr xmlns="http://schemas.microsoft.com/office/spreadsheetml/2009/9/main" objectType="CheckBox" fmlaLink="$AJ$48" lockText="1" noThreeD="1"/>
</file>

<file path=xl/ctrlProps/ctrlProp528.xml><?xml version="1.0" encoding="utf-8"?>
<formControlPr xmlns="http://schemas.microsoft.com/office/spreadsheetml/2009/9/main" objectType="CheckBox" fmlaLink="$AL$25" lockText="1" noThreeD="1"/>
</file>

<file path=xl/ctrlProps/ctrlProp529.xml><?xml version="1.0" encoding="utf-8"?>
<formControlPr xmlns="http://schemas.microsoft.com/office/spreadsheetml/2009/9/main" objectType="CheckBox" fmlaLink="$AL$30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fmlaLink="$AL$33" lockText="1" noThreeD="1"/>
</file>

<file path=xl/ctrlProps/ctrlProp531.xml><?xml version="1.0" encoding="utf-8"?>
<formControlPr xmlns="http://schemas.microsoft.com/office/spreadsheetml/2009/9/main" objectType="CheckBox" fmlaLink="$AL$38" lockText="1" noThreeD="1"/>
</file>

<file path=xl/ctrlProps/ctrlProp532.xml><?xml version="1.0" encoding="utf-8"?>
<formControlPr xmlns="http://schemas.microsoft.com/office/spreadsheetml/2009/9/main" objectType="CheckBox" fmlaLink="$AL$42" lockText="1" noThreeD="1"/>
</file>

<file path=xl/ctrlProps/ctrlProp533.xml><?xml version="1.0" encoding="utf-8"?>
<formControlPr xmlns="http://schemas.microsoft.com/office/spreadsheetml/2009/9/main" objectType="CheckBox" fmlaLink="$AL$45" lockText="1" noThreeD="1"/>
</file>

<file path=xl/ctrlProps/ctrlProp534.xml><?xml version="1.0" encoding="utf-8"?>
<formControlPr xmlns="http://schemas.microsoft.com/office/spreadsheetml/2009/9/main" objectType="CheckBox" fmlaLink="$AL$48" lockText="1" noThreeD="1"/>
</file>

<file path=xl/ctrlProps/ctrlProp535.xml><?xml version="1.0" encoding="utf-8"?>
<formControlPr xmlns="http://schemas.microsoft.com/office/spreadsheetml/2009/9/main" objectType="CheckBox" fmlaLink="$AN$25" lockText="1" noThreeD="1"/>
</file>

<file path=xl/ctrlProps/ctrlProp536.xml><?xml version="1.0" encoding="utf-8"?>
<formControlPr xmlns="http://schemas.microsoft.com/office/spreadsheetml/2009/9/main" objectType="CheckBox" fmlaLink="$AN$30" lockText="1" noThreeD="1"/>
</file>

<file path=xl/ctrlProps/ctrlProp537.xml><?xml version="1.0" encoding="utf-8"?>
<formControlPr xmlns="http://schemas.microsoft.com/office/spreadsheetml/2009/9/main" objectType="CheckBox" fmlaLink="$AN$33" lockText="1" noThreeD="1"/>
</file>

<file path=xl/ctrlProps/ctrlProp538.xml><?xml version="1.0" encoding="utf-8"?>
<formControlPr xmlns="http://schemas.microsoft.com/office/spreadsheetml/2009/9/main" objectType="CheckBox" fmlaLink="$AN$38" lockText="1" noThreeD="1"/>
</file>

<file path=xl/ctrlProps/ctrlProp539.xml><?xml version="1.0" encoding="utf-8"?>
<formControlPr xmlns="http://schemas.microsoft.com/office/spreadsheetml/2009/9/main" objectType="CheckBox" fmlaLink="$AN$42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fmlaLink="$AN$45" lockText="1" noThreeD="1"/>
</file>

<file path=xl/ctrlProps/ctrlProp541.xml><?xml version="1.0" encoding="utf-8"?>
<formControlPr xmlns="http://schemas.microsoft.com/office/spreadsheetml/2009/9/main" objectType="CheckBox" fmlaLink="$AN$48" lockText="1" noThreeD="1"/>
</file>

<file path=xl/ctrlProps/ctrlProp542.xml><?xml version="1.0" encoding="utf-8"?>
<formControlPr xmlns="http://schemas.microsoft.com/office/spreadsheetml/2009/9/main" objectType="CheckBox" fmlaLink="$AP$48" lockText="1" noThreeD="1"/>
</file>

<file path=xl/ctrlProps/ctrlProp543.xml><?xml version="1.0" encoding="utf-8"?>
<formControlPr xmlns="http://schemas.microsoft.com/office/spreadsheetml/2009/9/main" objectType="CheckBox" fmlaLink="$AP$33" lockText="1" noThreeD="1"/>
</file>

<file path=xl/ctrlProps/ctrlProp544.xml><?xml version="1.0" encoding="utf-8"?>
<formControlPr xmlns="http://schemas.microsoft.com/office/spreadsheetml/2009/9/main" objectType="CheckBox" fmlaLink="$AJ$25" lockText="1" noThreeD="1"/>
</file>

<file path=xl/ctrlProps/ctrlProp545.xml><?xml version="1.0" encoding="utf-8"?>
<formControlPr xmlns="http://schemas.microsoft.com/office/spreadsheetml/2009/9/main" objectType="CheckBox" fmlaLink="$AJ$28" lockText="1" noThreeD="1"/>
</file>

<file path=xl/ctrlProps/ctrlProp546.xml><?xml version="1.0" encoding="utf-8"?>
<formControlPr xmlns="http://schemas.microsoft.com/office/spreadsheetml/2009/9/main" objectType="CheckBox" fmlaLink="$AJ$33" lockText="1" noThreeD="1"/>
</file>

<file path=xl/ctrlProps/ctrlProp547.xml><?xml version="1.0" encoding="utf-8"?>
<formControlPr xmlns="http://schemas.microsoft.com/office/spreadsheetml/2009/9/main" objectType="CheckBox" fmlaLink="$AJ$48" lockText="1" noThreeD="1"/>
</file>

<file path=xl/ctrlProps/ctrlProp548.xml><?xml version="1.0" encoding="utf-8"?>
<formControlPr xmlns="http://schemas.microsoft.com/office/spreadsheetml/2009/9/main" objectType="CheckBox" fmlaLink="$AJ$52" lockText="1" noThreeD="1"/>
</file>

<file path=xl/ctrlProps/ctrlProp549.xml><?xml version="1.0" encoding="utf-8"?>
<formControlPr xmlns="http://schemas.microsoft.com/office/spreadsheetml/2009/9/main" objectType="CheckBox" fmlaLink="$AJ$59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fmlaLink="$AL$25" lockText="1" noThreeD="1"/>
</file>

<file path=xl/ctrlProps/ctrlProp551.xml><?xml version="1.0" encoding="utf-8"?>
<formControlPr xmlns="http://schemas.microsoft.com/office/spreadsheetml/2009/9/main" objectType="CheckBox" fmlaLink="$AL$28" lockText="1" noThreeD="1"/>
</file>

<file path=xl/ctrlProps/ctrlProp552.xml><?xml version="1.0" encoding="utf-8"?>
<formControlPr xmlns="http://schemas.microsoft.com/office/spreadsheetml/2009/9/main" objectType="CheckBox" fmlaLink="$AL$33" lockText="1" noThreeD="1"/>
</file>

<file path=xl/ctrlProps/ctrlProp553.xml><?xml version="1.0" encoding="utf-8"?>
<formControlPr xmlns="http://schemas.microsoft.com/office/spreadsheetml/2009/9/main" objectType="CheckBox" fmlaLink="$AL$48" lockText="1" noThreeD="1"/>
</file>

<file path=xl/ctrlProps/ctrlProp554.xml><?xml version="1.0" encoding="utf-8"?>
<formControlPr xmlns="http://schemas.microsoft.com/office/spreadsheetml/2009/9/main" objectType="CheckBox" fmlaLink="$AL$52" lockText="1" noThreeD="1"/>
</file>

<file path=xl/ctrlProps/ctrlProp555.xml><?xml version="1.0" encoding="utf-8"?>
<formControlPr xmlns="http://schemas.microsoft.com/office/spreadsheetml/2009/9/main" objectType="CheckBox" fmlaLink="$AL$59" lockText="1" noThreeD="1"/>
</file>

<file path=xl/ctrlProps/ctrlProp556.xml><?xml version="1.0" encoding="utf-8"?>
<formControlPr xmlns="http://schemas.microsoft.com/office/spreadsheetml/2009/9/main" objectType="CheckBox" fmlaLink="$AN$25" lockText="1" noThreeD="1"/>
</file>

<file path=xl/ctrlProps/ctrlProp557.xml><?xml version="1.0" encoding="utf-8"?>
<formControlPr xmlns="http://schemas.microsoft.com/office/spreadsheetml/2009/9/main" objectType="CheckBox" fmlaLink="$AN$28" lockText="1" noThreeD="1"/>
</file>

<file path=xl/ctrlProps/ctrlProp558.xml><?xml version="1.0" encoding="utf-8"?>
<formControlPr xmlns="http://schemas.microsoft.com/office/spreadsheetml/2009/9/main" objectType="CheckBox" fmlaLink="$AN$33" lockText="1" noThreeD="1"/>
</file>

<file path=xl/ctrlProps/ctrlProp559.xml><?xml version="1.0" encoding="utf-8"?>
<formControlPr xmlns="http://schemas.microsoft.com/office/spreadsheetml/2009/9/main" objectType="CheckBox" fmlaLink="$AN$48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fmlaLink="$AN$52" lockText="1" noThreeD="1"/>
</file>

<file path=xl/ctrlProps/ctrlProp561.xml><?xml version="1.0" encoding="utf-8"?>
<formControlPr xmlns="http://schemas.microsoft.com/office/spreadsheetml/2009/9/main" objectType="CheckBox" fmlaLink="$AN$59" lockText="1" noThreeD="1"/>
</file>

<file path=xl/ctrlProps/ctrlProp562.xml><?xml version="1.0" encoding="utf-8"?>
<formControlPr xmlns="http://schemas.microsoft.com/office/spreadsheetml/2009/9/main" objectType="CheckBox" fmlaLink="$AJ$38" lockText="1" noThreeD="1"/>
</file>

<file path=xl/ctrlProps/ctrlProp563.xml><?xml version="1.0" encoding="utf-8"?>
<formControlPr xmlns="http://schemas.microsoft.com/office/spreadsheetml/2009/9/main" objectType="CheckBox" fmlaLink="$AL$38" lockText="1" noThreeD="1"/>
</file>

<file path=xl/ctrlProps/ctrlProp564.xml><?xml version="1.0" encoding="utf-8"?>
<formControlPr xmlns="http://schemas.microsoft.com/office/spreadsheetml/2009/9/main" objectType="CheckBox" fmlaLink="$AN$38" lockText="1" noThreeD="1"/>
</file>

<file path=xl/ctrlProps/ctrlProp565.xml><?xml version="1.0" encoding="utf-8"?>
<formControlPr xmlns="http://schemas.microsoft.com/office/spreadsheetml/2009/9/main" objectType="CheckBox" fmlaLink="$AJ$43" lockText="1" noThreeD="1"/>
</file>

<file path=xl/ctrlProps/ctrlProp566.xml><?xml version="1.0" encoding="utf-8"?>
<formControlPr xmlns="http://schemas.microsoft.com/office/spreadsheetml/2009/9/main" objectType="CheckBox" fmlaLink="$AL$43" lockText="1" noThreeD="1"/>
</file>

<file path=xl/ctrlProps/ctrlProp567.xml><?xml version="1.0" encoding="utf-8"?>
<formControlPr xmlns="http://schemas.microsoft.com/office/spreadsheetml/2009/9/main" objectType="CheckBox" fmlaLink="$AN$43" lockText="1" noThreeD="1"/>
</file>

<file path=xl/ctrlProps/ctrlProp568.xml><?xml version="1.0" encoding="utf-8"?>
<formControlPr xmlns="http://schemas.microsoft.com/office/spreadsheetml/2009/9/main" objectType="CheckBox" fmlaLink="$AJ$62" lockText="1" noThreeD="1"/>
</file>

<file path=xl/ctrlProps/ctrlProp569.xml><?xml version="1.0" encoding="utf-8"?>
<formControlPr xmlns="http://schemas.microsoft.com/office/spreadsheetml/2009/9/main" objectType="CheckBox" fmlaLink="$AL$62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fmlaLink="$AN$62" lockText="1" noThreeD="1"/>
</file>

<file path=xl/ctrlProps/ctrlProp571.xml><?xml version="1.0" encoding="utf-8"?>
<formControlPr xmlns="http://schemas.microsoft.com/office/spreadsheetml/2009/9/main" objectType="CheckBox" fmlaLink="$AJ$56" lockText="1" noThreeD="1"/>
</file>

<file path=xl/ctrlProps/ctrlProp572.xml><?xml version="1.0" encoding="utf-8"?>
<formControlPr xmlns="http://schemas.microsoft.com/office/spreadsheetml/2009/9/main" objectType="CheckBox" fmlaLink="$AL$56" lockText="1" noThreeD="1"/>
</file>

<file path=xl/ctrlProps/ctrlProp573.xml><?xml version="1.0" encoding="utf-8"?>
<formControlPr xmlns="http://schemas.microsoft.com/office/spreadsheetml/2009/9/main" objectType="CheckBox" fmlaLink="$AN$56" lockText="1" noThreeD="1"/>
</file>

<file path=xl/ctrlProps/ctrlProp574.xml><?xml version="1.0" encoding="utf-8"?>
<formControlPr xmlns="http://schemas.microsoft.com/office/spreadsheetml/2009/9/main" objectType="CheckBox" fmlaLink="$AP$48" lockText="1" noThreeD="1"/>
</file>

<file path=xl/ctrlProps/ctrlProp575.xml><?xml version="1.0" encoding="utf-8"?>
<formControlPr xmlns="http://schemas.microsoft.com/office/spreadsheetml/2009/9/main" objectType="CheckBox" fmlaLink="$AP$28" lockText="1" noThreeD="1"/>
</file>

<file path=xl/ctrlProps/ctrlProp576.xml><?xml version="1.0" encoding="utf-8"?>
<formControlPr xmlns="http://schemas.microsoft.com/office/spreadsheetml/2009/9/main" objectType="CheckBox" fmlaLink="$AP$33" lockText="1" noThreeD="1"/>
</file>

<file path=xl/ctrlProps/ctrlProp577.xml><?xml version="1.0" encoding="utf-8"?>
<formControlPr xmlns="http://schemas.microsoft.com/office/spreadsheetml/2009/9/main" objectType="CheckBox" fmlaLink="$AP$38" lockText="1" noThreeD="1"/>
</file>

<file path=xl/ctrlProps/ctrlProp578.xml><?xml version="1.0" encoding="utf-8"?>
<formControlPr xmlns="http://schemas.microsoft.com/office/spreadsheetml/2009/9/main" objectType="CheckBox" fmlaLink="$AP$43" lockText="1" noThreeD="1"/>
</file>

<file path=xl/ctrlProps/ctrlProp579.xml><?xml version="1.0" encoding="utf-8"?>
<formControlPr xmlns="http://schemas.microsoft.com/office/spreadsheetml/2009/9/main" objectType="CheckBox" fmlaLink="$AP$52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fmlaLink="$AP$56" lockText="1" noThreeD="1"/>
</file>

<file path=xl/ctrlProps/ctrlProp581.xml><?xml version="1.0" encoding="utf-8"?>
<formControlPr xmlns="http://schemas.microsoft.com/office/spreadsheetml/2009/9/main" objectType="CheckBox" fmlaLink="$AP$59" lockText="1" noThreeD="1"/>
</file>

<file path=xl/ctrlProps/ctrlProp582.xml><?xml version="1.0" encoding="utf-8"?>
<formControlPr xmlns="http://schemas.microsoft.com/office/spreadsheetml/2009/9/main" objectType="CheckBox" fmlaLink="$AP$62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AX$21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AX$20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AX$19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AX$23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9525</xdr:rowOff>
        </xdr:from>
        <xdr:to>
          <xdr:col>1</xdr:col>
          <xdr:colOff>9525</xdr:colOff>
          <xdr:row>17</xdr:row>
          <xdr:rowOff>161925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16</xdr:row>
          <xdr:rowOff>19050</xdr:rowOff>
        </xdr:from>
        <xdr:to>
          <xdr:col>1</xdr:col>
          <xdr:colOff>9525</xdr:colOff>
          <xdr:row>17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15</xdr:row>
          <xdr:rowOff>19050</xdr:rowOff>
        </xdr:from>
        <xdr:to>
          <xdr:col>1</xdr:col>
          <xdr:colOff>9525</xdr:colOff>
          <xdr:row>16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161925</xdr:rowOff>
        </xdr:from>
        <xdr:to>
          <xdr:col>1</xdr:col>
          <xdr:colOff>9525</xdr:colOff>
          <xdr:row>20</xdr:row>
          <xdr:rowOff>142875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0</xdr:rowOff>
        </xdr:from>
        <xdr:to>
          <xdr:col>1</xdr:col>
          <xdr:colOff>9525</xdr:colOff>
          <xdr:row>19</xdr:row>
          <xdr:rowOff>152400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21</xdr:row>
          <xdr:rowOff>152400</xdr:rowOff>
        </xdr:from>
        <xdr:to>
          <xdr:col>1</xdr:col>
          <xdr:colOff>9525</xdr:colOff>
          <xdr:row>22</xdr:row>
          <xdr:rowOff>133350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161925</xdr:rowOff>
        </xdr:from>
        <xdr:to>
          <xdr:col>1</xdr:col>
          <xdr:colOff>9525</xdr:colOff>
          <xdr:row>21</xdr:row>
          <xdr:rowOff>142875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0</xdr:rowOff>
        </xdr:from>
        <xdr:to>
          <xdr:col>1</xdr:col>
          <xdr:colOff>9525</xdr:colOff>
          <xdr:row>18</xdr:row>
          <xdr:rowOff>152400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219075</xdr:colOff>
          <xdr:row>54</xdr:row>
          <xdr:rowOff>85725</xdr:rowOff>
        </xdr:from>
        <xdr:to>
          <xdr:col>65</xdr:col>
          <xdr:colOff>180975</xdr:colOff>
          <xdr:row>55</xdr:row>
          <xdr:rowOff>57150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219075</xdr:colOff>
          <xdr:row>52</xdr:row>
          <xdr:rowOff>85725</xdr:rowOff>
        </xdr:from>
        <xdr:to>
          <xdr:col>65</xdr:col>
          <xdr:colOff>180975</xdr:colOff>
          <xdr:row>53</xdr:row>
          <xdr:rowOff>66675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219075</xdr:colOff>
          <xdr:row>50</xdr:row>
          <xdr:rowOff>85725</xdr:rowOff>
        </xdr:from>
        <xdr:to>
          <xdr:col>65</xdr:col>
          <xdr:colOff>180975</xdr:colOff>
          <xdr:row>51</xdr:row>
          <xdr:rowOff>66675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19050</xdr:colOff>
          <xdr:row>7</xdr:row>
          <xdr:rowOff>9525</xdr:rowOff>
        </xdr:from>
        <xdr:to>
          <xdr:col>52</xdr:col>
          <xdr:colOff>209550</xdr:colOff>
          <xdr:row>7</xdr:row>
          <xdr:rowOff>161925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19050</xdr:colOff>
          <xdr:row>6</xdr:row>
          <xdr:rowOff>19050</xdr:rowOff>
        </xdr:from>
        <xdr:to>
          <xdr:col>52</xdr:col>
          <xdr:colOff>209550</xdr:colOff>
          <xdr:row>7</xdr:row>
          <xdr:rowOff>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18</xdr:row>
          <xdr:rowOff>9525</xdr:rowOff>
        </xdr:from>
        <xdr:to>
          <xdr:col>15</xdr:col>
          <xdr:colOff>76200</xdr:colOff>
          <xdr:row>19</xdr:row>
          <xdr:rowOff>19050</xdr:rowOff>
        </xdr:to>
        <xdr:sp macro="" textlink="">
          <xdr:nvSpPr>
            <xdr:cNvPr id="2075" name="CheckBox2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17</xdr:row>
          <xdr:rowOff>9525</xdr:rowOff>
        </xdr:from>
        <xdr:to>
          <xdr:col>50</xdr:col>
          <xdr:colOff>190500</xdr:colOff>
          <xdr:row>17</xdr:row>
          <xdr:rowOff>161925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16</xdr:row>
          <xdr:rowOff>19050</xdr:rowOff>
        </xdr:from>
        <xdr:to>
          <xdr:col>50</xdr:col>
          <xdr:colOff>190500</xdr:colOff>
          <xdr:row>17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15</xdr:row>
          <xdr:rowOff>19050</xdr:rowOff>
        </xdr:from>
        <xdr:to>
          <xdr:col>50</xdr:col>
          <xdr:colOff>190500</xdr:colOff>
          <xdr:row>16</xdr:row>
          <xdr:rowOff>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19</xdr:row>
          <xdr:rowOff>161925</xdr:rowOff>
        </xdr:from>
        <xdr:to>
          <xdr:col>50</xdr:col>
          <xdr:colOff>190500</xdr:colOff>
          <xdr:row>20</xdr:row>
          <xdr:rowOff>142875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19</xdr:row>
          <xdr:rowOff>0</xdr:rowOff>
        </xdr:from>
        <xdr:to>
          <xdr:col>50</xdr:col>
          <xdr:colOff>190500</xdr:colOff>
          <xdr:row>19</xdr:row>
          <xdr:rowOff>152400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18</xdr:row>
          <xdr:rowOff>0</xdr:rowOff>
        </xdr:from>
        <xdr:to>
          <xdr:col>50</xdr:col>
          <xdr:colOff>190500</xdr:colOff>
          <xdr:row>18</xdr:row>
          <xdr:rowOff>152400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21</xdr:row>
          <xdr:rowOff>152400</xdr:rowOff>
        </xdr:from>
        <xdr:to>
          <xdr:col>50</xdr:col>
          <xdr:colOff>190500</xdr:colOff>
          <xdr:row>22</xdr:row>
          <xdr:rowOff>133350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0</xdr:colOff>
          <xdr:row>20</xdr:row>
          <xdr:rowOff>161925</xdr:rowOff>
        </xdr:from>
        <xdr:to>
          <xdr:col>50</xdr:col>
          <xdr:colOff>190500</xdr:colOff>
          <xdr:row>21</xdr:row>
          <xdr:rowOff>142875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17</xdr:row>
          <xdr:rowOff>9525</xdr:rowOff>
        </xdr:from>
        <xdr:to>
          <xdr:col>32</xdr:col>
          <xdr:colOff>95250</xdr:colOff>
          <xdr:row>17</xdr:row>
          <xdr:rowOff>161925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16</xdr:row>
          <xdr:rowOff>19050</xdr:rowOff>
        </xdr:from>
        <xdr:to>
          <xdr:col>32</xdr:col>
          <xdr:colOff>95250</xdr:colOff>
          <xdr:row>17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15</xdr:row>
          <xdr:rowOff>19050</xdr:rowOff>
        </xdr:from>
        <xdr:to>
          <xdr:col>32</xdr:col>
          <xdr:colOff>95250</xdr:colOff>
          <xdr:row>16</xdr:row>
          <xdr:rowOff>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19</xdr:row>
          <xdr:rowOff>161925</xdr:rowOff>
        </xdr:from>
        <xdr:to>
          <xdr:col>32</xdr:col>
          <xdr:colOff>95250</xdr:colOff>
          <xdr:row>20</xdr:row>
          <xdr:rowOff>142875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19</xdr:row>
          <xdr:rowOff>0</xdr:rowOff>
        </xdr:from>
        <xdr:to>
          <xdr:col>32</xdr:col>
          <xdr:colOff>95250</xdr:colOff>
          <xdr:row>19</xdr:row>
          <xdr:rowOff>152400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18</xdr:row>
          <xdr:rowOff>0</xdr:rowOff>
        </xdr:from>
        <xdr:to>
          <xdr:col>32</xdr:col>
          <xdr:colOff>95250</xdr:colOff>
          <xdr:row>18</xdr:row>
          <xdr:rowOff>152400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21</xdr:row>
          <xdr:rowOff>152400</xdr:rowOff>
        </xdr:from>
        <xdr:to>
          <xdr:col>32</xdr:col>
          <xdr:colOff>95250</xdr:colOff>
          <xdr:row>22</xdr:row>
          <xdr:rowOff>133350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20</xdr:row>
          <xdr:rowOff>161925</xdr:rowOff>
        </xdr:from>
        <xdr:to>
          <xdr:col>32</xdr:col>
          <xdr:colOff>95250</xdr:colOff>
          <xdr:row>21</xdr:row>
          <xdr:rowOff>142875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17</xdr:row>
          <xdr:rowOff>9525</xdr:rowOff>
        </xdr:from>
        <xdr:to>
          <xdr:col>15</xdr:col>
          <xdr:colOff>95250</xdr:colOff>
          <xdr:row>17</xdr:row>
          <xdr:rowOff>161925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16</xdr:row>
          <xdr:rowOff>19050</xdr:rowOff>
        </xdr:from>
        <xdr:to>
          <xdr:col>15</xdr:col>
          <xdr:colOff>95250</xdr:colOff>
          <xdr:row>17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15</xdr:row>
          <xdr:rowOff>19050</xdr:rowOff>
        </xdr:from>
        <xdr:to>
          <xdr:col>15</xdr:col>
          <xdr:colOff>95250</xdr:colOff>
          <xdr:row>16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19</xdr:row>
          <xdr:rowOff>161925</xdr:rowOff>
        </xdr:from>
        <xdr:to>
          <xdr:col>15</xdr:col>
          <xdr:colOff>95250</xdr:colOff>
          <xdr:row>20</xdr:row>
          <xdr:rowOff>142875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19</xdr:row>
          <xdr:rowOff>0</xdr:rowOff>
        </xdr:from>
        <xdr:to>
          <xdr:col>15</xdr:col>
          <xdr:colOff>95250</xdr:colOff>
          <xdr:row>19</xdr:row>
          <xdr:rowOff>152400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21</xdr:row>
          <xdr:rowOff>152400</xdr:rowOff>
        </xdr:from>
        <xdr:to>
          <xdr:col>15</xdr:col>
          <xdr:colOff>95250</xdr:colOff>
          <xdr:row>22</xdr:row>
          <xdr:rowOff>133350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20</xdr:row>
          <xdr:rowOff>161925</xdr:rowOff>
        </xdr:from>
        <xdr:to>
          <xdr:col>15</xdr:col>
          <xdr:colOff>95250</xdr:colOff>
          <xdr:row>21</xdr:row>
          <xdr:rowOff>142875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19050</xdr:colOff>
          <xdr:row>5</xdr:row>
          <xdr:rowOff>19050</xdr:rowOff>
        </xdr:from>
        <xdr:to>
          <xdr:col>52</xdr:col>
          <xdr:colOff>209550</xdr:colOff>
          <xdr:row>6</xdr:row>
          <xdr:rowOff>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200025</xdr:colOff>
          <xdr:row>7</xdr:row>
          <xdr:rowOff>9525</xdr:rowOff>
        </xdr:from>
        <xdr:to>
          <xdr:col>37</xdr:col>
          <xdr:colOff>161925</xdr:colOff>
          <xdr:row>7</xdr:row>
          <xdr:rowOff>161925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200025</xdr:colOff>
          <xdr:row>6</xdr:row>
          <xdr:rowOff>19050</xdr:rowOff>
        </xdr:from>
        <xdr:to>
          <xdr:col>37</xdr:col>
          <xdr:colOff>161925</xdr:colOff>
          <xdr:row>7</xdr:row>
          <xdr:rowOff>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200025</xdr:colOff>
          <xdr:row>5</xdr:row>
          <xdr:rowOff>19050</xdr:rowOff>
        </xdr:from>
        <xdr:to>
          <xdr:col>37</xdr:col>
          <xdr:colOff>161925</xdr:colOff>
          <xdr:row>6</xdr:row>
          <xdr:rowOff>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3</xdr:row>
          <xdr:rowOff>47625</xdr:rowOff>
        </xdr:from>
        <xdr:to>
          <xdr:col>36</xdr:col>
          <xdr:colOff>0</xdr:colOff>
          <xdr:row>4</xdr:row>
          <xdr:rowOff>28575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2</xdr:row>
          <xdr:rowOff>47625</xdr:rowOff>
        </xdr:from>
        <xdr:to>
          <xdr:col>36</xdr:col>
          <xdr:colOff>0</xdr:colOff>
          <xdr:row>3</xdr:row>
          <xdr:rowOff>28575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4</xdr:row>
          <xdr:rowOff>9525</xdr:rowOff>
        </xdr:from>
        <xdr:to>
          <xdr:col>36</xdr:col>
          <xdr:colOff>219075</xdr:colOff>
          <xdr:row>4</xdr:row>
          <xdr:rowOff>161925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104775</xdr:colOff>
          <xdr:row>0</xdr:row>
          <xdr:rowOff>38100</xdr:rowOff>
        </xdr:from>
        <xdr:to>
          <xdr:col>103</xdr:col>
          <xdr:colOff>9525</xdr:colOff>
          <xdr:row>2</xdr:row>
          <xdr:rowOff>9525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98</xdr:col>
          <xdr:colOff>95250</xdr:colOff>
          <xdr:row>1</xdr:row>
          <xdr:rowOff>95250</xdr:rowOff>
        </xdr:from>
        <xdr:to>
          <xdr:col>102</xdr:col>
          <xdr:colOff>85725</xdr:colOff>
          <xdr:row>3</xdr:row>
          <xdr:rowOff>76200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18</xdr:row>
          <xdr:rowOff>0</xdr:rowOff>
        </xdr:from>
        <xdr:to>
          <xdr:col>15</xdr:col>
          <xdr:colOff>95250</xdr:colOff>
          <xdr:row>18</xdr:row>
          <xdr:rowOff>152400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38</xdr:row>
          <xdr:rowOff>9525</xdr:rowOff>
        </xdr:from>
        <xdr:to>
          <xdr:col>27</xdr:col>
          <xdr:colOff>219075</xdr:colOff>
          <xdr:row>38</xdr:row>
          <xdr:rowOff>161925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219075</xdr:colOff>
          <xdr:row>54</xdr:row>
          <xdr:rowOff>85725</xdr:rowOff>
        </xdr:from>
        <xdr:to>
          <xdr:col>64</xdr:col>
          <xdr:colOff>180975</xdr:colOff>
          <xdr:row>55</xdr:row>
          <xdr:rowOff>57150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219075</xdr:colOff>
          <xdr:row>52</xdr:row>
          <xdr:rowOff>85725</xdr:rowOff>
        </xdr:from>
        <xdr:to>
          <xdr:col>64</xdr:col>
          <xdr:colOff>180975</xdr:colOff>
          <xdr:row>53</xdr:row>
          <xdr:rowOff>66675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219075</xdr:colOff>
          <xdr:row>50</xdr:row>
          <xdr:rowOff>85725</xdr:rowOff>
        </xdr:from>
        <xdr:to>
          <xdr:col>64</xdr:col>
          <xdr:colOff>180975</xdr:colOff>
          <xdr:row>51</xdr:row>
          <xdr:rowOff>66675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219075</xdr:colOff>
          <xdr:row>54</xdr:row>
          <xdr:rowOff>85725</xdr:rowOff>
        </xdr:from>
        <xdr:to>
          <xdr:col>63</xdr:col>
          <xdr:colOff>180975</xdr:colOff>
          <xdr:row>55</xdr:row>
          <xdr:rowOff>57150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219075</xdr:colOff>
          <xdr:row>52</xdr:row>
          <xdr:rowOff>85725</xdr:rowOff>
        </xdr:from>
        <xdr:to>
          <xdr:col>63</xdr:col>
          <xdr:colOff>180975</xdr:colOff>
          <xdr:row>53</xdr:row>
          <xdr:rowOff>66675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219075</xdr:colOff>
          <xdr:row>50</xdr:row>
          <xdr:rowOff>85725</xdr:rowOff>
        </xdr:from>
        <xdr:to>
          <xdr:col>63</xdr:col>
          <xdr:colOff>180975</xdr:colOff>
          <xdr:row>51</xdr:row>
          <xdr:rowOff>66675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219075</xdr:colOff>
          <xdr:row>54</xdr:row>
          <xdr:rowOff>85725</xdr:rowOff>
        </xdr:from>
        <xdr:to>
          <xdr:col>62</xdr:col>
          <xdr:colOff>180975</xdr:colOff>
          <xdr:row>55</xdr:row>
          <xdr:rowOff>57150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219075</xdr:colOff>
          <xdr:row>52</xdr:row>
          <xdr:rowOff>85725</xdr:rowOff>
        </xdr:from>
        <xdr:to>
          <xdr:col>62</xdr:col>
          <xdr:colOff>180975</xdr:colOff>
          <xdr:row>53</xdr:row>
          <xdr:rowOff>66675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219075</xdr:colOff>
          <xdr:row>50</xdr:row>
          <xdr:rowOff>85725</xdr:rowOff>
        </xdr:from>
        <xdr:to>
          <xdr:col>62</xdr:col>
          <xdr:colOff>180975</xdr:colOff>
          <xdr:row>51</xdr:row>
          <xdr:rowOff>66675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219075</xdr:colOff>
          <xdr:row>54</xdr:row>
          <xdr:rowOff>85725</xdr:rowOff>
        </xdr:from>
        <xdr:to>
          <xdr:col>61</xdr:col>
          <xdr:colOff>180975</xdr:colOff>
          <xdr:row>55</xdr:row>
          <xdr:rowOff>57150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219075</xdr:colOff>
          <xdr:row>52</xdr:row>
          <xdr:rowOff>85725</xdr:rowOff>
        </xdr:from>
        <xdr:to>
          <xdr:col>61</xdr:col>
          <xdr:colOff>180975</xdr:colOff>
          <xdr:row>53</xdr:row>
          <xdr:rowOff>66675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219075</xdr:colOff>
          <xdr:row>50</xdr:row>
          <xdr:rowOff>85725</xdr:rowOff>
        </xdr:from>
        <xdr:to>
          <xdr:col>61</xdr:col>
          <xdr:colOff>180975</xdr:colOff>
          <xdr:row>51</xdr:row>
          <xdr:rowOff>66675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219075</xdr:colOff>
          <xdr:row>54</xdr:row>
          <xdr:rowOff>85725</xdr:rowOff>
        </xdr:from>
        <xdr:to>
          <xdr:col>60</xdr:col>
          <xdr:colOff>180975</xdr:colOff>
          <xdr:row>55</xdr:row>
          <xdr:rowOff>57150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219075</xdr:colOff>
          <xdr:row>52</xdr:row>
          <xdr:rowOff>85725</xdr:rowOff>
        </xdr:from>
        <xdr:to>
          <xdr:col>60</xdr:col>
          <xdr:colOff>180975</xdr:colOff>
          <xdr:row>53</xdr:row>
          <xdr:rowOff>66675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219075</xdr:colOff>
          <xdr:row>50</xdr:row>
          <xdr:rowOff>85725</xdr:rowOff>
        </xdr:from>
        <xdr:to>
          <xdr:col>60</xdr:col>
          <xdr:colOff>180975</xdr:colOff>
          <xdr:row>51</xdr:row>
          <xdr:rowOff>66675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219075</xdr:colOff>
          <xdr:row>54</xdr:row>
          <xdr:rowOff>85725</xdr:rowOff>
        </xdr:from>
        <xdr:to>
          <xdr:col>59</xdr:col>
          <xdr:colOff>180975</xdr:colOff>
          <xdr:row>55</xdr:row>
          <xdr:rowOff>57150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219075</xdr:colOff>
          <xdr:row>52</xdr:row>
          <xdr:rowOff>85725</xdr:rowOff>
        </xdr:from>
        <xdr:to>
          <xdr:col>59</xdr:col>
          <xdr:colOff>180975</xdr:colOff>
          <xdr:row>53</xdr:row>
          <xdr:rowOff>66675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219075</xdr:colOff>
          <xdr:row>50</xdr:row>
          <xdr:rowOff>85725</xdr:rowOff>
        </xdr:from>
        <xdr:to>
          <xdr:col>59</xdr:col>
          <xdr:colOff>180975</xdr:colOff>
          <xdr:row>51</xdr:row>
          <xdr:rowOff>66675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219075</xdr:colOff>
          <xdr:row>54</xdr:row>
          <xdr:rowOff>85725</xdr:rowOff>
        </xdr:from>
        <xdr:to>
          <xdr:col>58</xdr:col>
          <xdr:colOff>180975</xdr:colOff>
          <xdr:row>55</xdr:row>
          <xdr:rowOff>57150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219075</xdr:colOff>
          <xdr:row>52</xdr:row>
          <xdr:rowOff>85725</xdr:rowOff>
        </xdr:from>
        <xdr:to>
          <xdr:col>58</xdr:col>
          <xdr:colOff>180975</xdr:colOff>
          <xdr:row>53</xdr:row>
          <xdr:rowOff>66675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219075</xdr:colOff>
          <xdr:row>50</xdr:row>
          <xdr:rowOff>85725</xdr:rowOff>
        </xdr:from>
        <xdr:to>
          <xdr:col>58</xdr:col>
          <xdr:colOff>180975</xdr:colOff>
          <xdr:row>51</xdr:row>
          <xdr:rowOff>66675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54</xdr:row>
          <xdr:rowOff>85725</xdr:rowOff>
        </xdr:from>
        <xdr:to>
          <xdr:col>57</xdr:col>
          <xdr:colOff>190500</xdr:colOff>
          <xdr:row>55</xdr:row>
          <xdr:rowOff>57150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52</xdr:row>
          <xdr:rowOff>85725</xdr:rowOff>
        </xdr:from>
        <xdr:to>
          <xdr:col>57</xdr:col>
          <xdr:colOff>190500</xdr:colOff>
          <xdr:row>53</xdr:row>
          <xdr:rowOff>66675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0</xdr:colOff>
          <xdr:row>50</xdr:row>
          <xdr:rowOff>85725</xdr:rowOff>
        </xdr:from>
        <xdr:to>
          <xdr:col>57</xdr:col>
          <xdr:colOff>190500</xdr:colOff>
          <xdr:row>51</xdr:row>
          <xdr:rowOff>66675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54</xdr:row>
          <xdr:rowOff>85725</xdr:rowOff>
        </xdr:from>
        <xdr:to>
          <xdr:col>56</xdr:col>
          <xdr:colOff>190500</xdr:colOff>
          <xdr:row>55</xdr:row>
          <xdr:rowOff>57150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52</xdr:row>
          <xdr:rowOff>85725</xdr:rowOff>
        </xdr:from>
        <xdr:to>
          <xdr:col>56</xdr:col>
          <xdr:colOff>190500</xdr:colOff>
          <xdr:row>53</xdr:row>
          <xdr:rowOff>66675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0</xdr:colOff>
          <xdr:row>50</xdr:row>
          <xdr:rowOff>85725</xdr:rowOff>
        </xdr:from>
        <xdr:to>
          <xdr:col>56</xdr:col>
          <xdr:colOff>190500</xdr:colOff>
          <xdr:row>51</xdr:row>
          <xdr:rowOff>66675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0</xdr:colOff>
          <xdr:row>54</xdr:row>
          <xdr:rowOff>85725</xdr:rowOff>
        </xdr:from>
        <xdr:to>
          <xdr:col>55</xdr:col>
          <xdr:colOff>190500</xdr:colOff>
          <xdr:row>55</xdr:row>
          <xdr:rowOff>57150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0</xdr:colOff>
          <xdr:row>52</xdr:row>
          <xdr:rowOff>85725</xdr:rowOff>
        </xdr:from>
        <xdr:to>
          <xdr:col>55</xdr:col>
          <xdr:colOff>190500</xdr:colOff>
          <xdr:row>53</xdr:row>
          <xdr:rowOff>66675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0</xdr:colOff>
          <xdr:row>50</xdr:row>
          <xdr:rowOff>85725</xdr:rowOff>
        </xdr:from>
        <xdr:to>
          <xdr:col>55</xdr:col>
          <xdr:colOff>190500</xdr:colOff>
          <xdr:row>51</xdr:row>
          <xdr:rowOff>66675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54</xdr:row>
          <xdr:rowOff>85725</xdr:rowOff>
        </xdr:from>
        <xdr:to>
          <xdr:col>54</xdr:col>
          <xdr:colOff>190500</xdr:colOff>
          <xdr:row>55</xdr:row>
          <xdr:rowOff>57150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52</xdr:row>
          <xdr:rowOff>85725</xdr:rowOff>
        </xdr:from>
        <xdr:to>
          <xdr:col>54</xdr:col>
          <xdr:colOff>190500</xdr:colOff>
          <xdr:row>53</xdr:row>
          <xdr:rowOff>66675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50</xdr:row>
          <xdr:rowOff>85725</xdr:rowOff>
        </xdr:from>
        <xdr:to>
          <xdr:col>54</xdr:col>
          <xdr:colOff>190500</xdr:colOff>
          <xdr:row>51</xdr:row>
          <xdr:rowOff>66675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54</xdr:row>
          <xdr:rowOff>85725</xdr:rowOff>
        </xdr:from>
        <xdr:to>
          <xdr:col>53</xdr:col>
          <xdr:colOff>190500</xdr:colOff>
          <xdr:row>55</xdr:row>
          <xdr:rowOff>57150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52</xdr:row>
          <xdr:rowOff>85725</xdr:rowOff>
        </xdr:from>
        <xdr:to>
          <xdr:col>53</xdr:col>
          <xdr:colOff>190500</xdr:colOff>
          <xdr:row>53</xdr:row>
          <xdr:rowOff>66675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50</xdr:row>
          <xdr:rowOff>85725</xdr:rowOff>
        </xdr:from>
        <xdr:to>
          <xdr:col>53</xdr:col>
          <xdr:colOff>190500</xdr:colOff>
          <xdr:row>51</xdr:row>
          <xdr:rowOff>66675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0</xdr:colOff>
          <xdr:row>54</xdr:row>
          <xdr:rowOff>85725</xdr:rowOff>
        </xdr:from>
        <xdr:to>
          <xdr:col>52</xdr:col>
          <xdr:colOff>190500</xdr:colOff>
          <xdr:row>55</xdr:row>
          <xdr:rowOff>57150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0</xdr:colOff>
          <xdr:row>52</xdr:row>
          <xdr:rowOff>85725</xdr:rowOff>
        </xdr:from>
        <xdr:to>
          <xdr:col>52</xdr:col>
          <xdr:colOff>190500</xdr:colOff>
          <xdr:row>53</xdr:row>
          <xdr:rowOff>66675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0</xdr:colOff>
          <xdr:row>50</xdr:row>
          <xdr:rowOff>85725</xdr:rowOff>
        </xdr:from>
        <xdr:to>
          <xdr:col>52</xdr:col>
          <xdr:colOff>190500</xdr:colOff>
          <xdr:row>51</xdr:row>
          <xdr:rowOff>66675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54</xdr:row>
          <xdr:rowOff>85725</xdr:rowOff>
        </xdr:from>
        <xdr:to>
          <xdr:col>51</xdr:col>
          <xdr:colOff>190500</xdr:colOff>
          <xdr:row>55</xdr:row>
          <xdr:rowOff>57150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52</xdr:row>
          <xdr:rowOff>85725</xdr:rowOff>
        </xdr:from>
        <xdr:to>
          <xdr:col>51</xdr:col>
          <xdr:colOff>190500</xdr:colOff>
          <xdr:row>53</xdr:row>
          <xdr:rowOff>66675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50</xdr:row>
          <xdr:rowOff>85725</xdr:rowOff>
        </xdr:from>
        <xdr:to>
          <xdr:col>51</xdr:col>
          <xdr:colOff>190500</xdr:colOff>
          <xdr:row>51</xdr:row>
          <xdr:rowOff>66675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219075</xdr:colOff>
          <xdr:row>54</xdr:row>
          <xdr:rowOff>85725</xdr:rowOff>
        </xdr:from>
        <xdr:to>
          <xdr:col>50</xdr:col>
          <xdr:colOff>180975</xdr:colOff>
          <xdr:row>55</xdr:row>
          <xdr:rowOff>57150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219075</xdr:colOff>
          <xdr:row>52</xdr:row>
          <xdr:rowOff>85725</xdr:rowOff>
        </xdr:from>
        <xdr:to>
          <xdr:col>50</xdr:col>
          <xdr:colOff>180975</xdr:colOff>
          <xdr:row>53</xdr:row>
          <xdr:rowOff>66675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219075</xdr:colOff>
          <xdr:row>50</xdr:row>
          <xdr:rowOff>85725</xdr:rowOff>
        </xdr:from>
        <xdr:to>
          <xdr:col>50</xdr:col>
          <xdr:colOff>180975</xdr:colOff>
          <xdr:row>51</xdr:row>
          <xdr:rowOff>66675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54</xdr:row>
          <xdr:rowOff>85725</xdr:rowOff>
        </xdr:from>
        <xdr:to>
          <xdr:col>49</xdr:col>
          <xdr:colOff>190500</xdr:colOff>
          <xdr:row>55</xdr:row>
          <xdr:rowOff>57150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52</xdr:row>
          <xdr:rowOff>85725</xdr:rowOff>
        </xdr:from>
        <xdr:to>
          <xdr:col>49</xdr:col>
          <xdr:colOff>190500</xdr:colOff>
          <xdr:row>53</xdr:row>
          <xdr:rowOff>66675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50</xdr:row>
          <xdr:rowOff>85725</xdr:rowOff>
        </xdr:from>
        <xdr:to>
          <xdr:col>49</xdr:col>
          <xdr:colOff>190500</xdr:colOff>
          <xdr:row>51</xdr:row>
          <xdr:rowOff>66675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54</xdr:row>
          <xdr:rowOff>85725</xdr:rowOff>
        </xdr:from>
        <xdr:to>
          <xdr:col>48</xdr:col>
          <xdr:colOff>190500</xdr:colOff>
          <xdr:row>55</xdr:row>
          <xdr:rowOff>57150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52</xdr:row>
          <xdr:rowOff>85725</xdr:rowOff>
        </xdr:from>
        <xdr:to>
          <xdr:col>48</xdr:col>
          <xdr:colOff>190500</xdr:colOff>
          <xdr:row>53</xdr:row>
          <xdr:rowOff>66675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50</xdr:row>
          <xdr:rowOff>85725</xdr:rowOff>
        </xdr:from>
        <xdr:to>
          <xdr:col>48</xdr:col>
          <xdr:colOff>190500</xdr:colOff>
          <xdr:row>51</xdr:row>
          <xdr:rowOff>66675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54</xdr:row>
          <xdr:rowOff>85725</xdr:rowOff>
        </xdr:from>
        <xdr:to>
          <xdr:col>47</xdr:col>
          <xdr:colOff>190500</xdr:colOff>
          <xdr:row>55</xdr:row>
          <xdr:rowOff>57150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52</xdr:row>
          <xdr:rowOff>85725</xdr:rowOff>
        </xdr:from>
        <xdr:to>
          <xdr:col>47</xdr:col>
          <xdr:colOff>190500</xdr:colOff>
          <xdr:row>53</xdr:row>
          <xdr:rowOff>66675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50</xdr:row>
          <xdr:rowOff>85725</xdr:rowOff>
        </xdr:from>
        <xdr:to>
          <xdr:col>47</xdr:col>
          <xdr:colOff>190500</xdr:colOff>
          <xdr:row>51</xdr:row>
          <xdr:rowOff>66675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219075</xdr:colOff>
          <xdr:row>54</xdr:row>
          <xdr:rowOff>85725</xdr:rowOff>
        </xdr:from>
        <xdr:to>
          <xdr:col>46</xdr:col>
          <xdr:colOff>180975</xdr:colOff>
          <xdr:row>55</xdr:row>
          <xdr:rowOff>57150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219075</xdr:colOff>
          <xdr:row>52</xdr:row>
          <xdr:rowOff>85725</xdr:rowOff>
        </xdr:from>
        <xdr:to>
          <xdr:col>46</xdr:col>
          <xdr:colOff>180975</xdr:colOff>
          <xdr:row>53</xdr:row>
          <xdr:rowOff>66675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219075</xdr:colOff>
          <xdr:row>50</xdr:row>
          <xdr:rowOff>85725</xdr:rowOff>
        </xdr:from>
        <xdr:to>
          <xdr:col>46</xdr:col>
          <xdr:colOff>180975</xdr:colOff>
          <xdr:row>51</xdr:row>
          <xdr:rowOff>66675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54</xdr:row>
          <xdr:rowOff>85725</xdr:rowOff>
        </xdr:from>
        <xdr:to>
          <xdr:col>45</xdr:col>
          <xdr:colOff>190500</xdr:colOff>
          <xdr:row>55</xdr:row>
          <xdr:rowOff>57150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52</xdr:row>
          <xdr:rowOff>85725</xdr:rowOff>
        </xdr:from>
        <xdr:to>
          <xdr:col>45</xdr:col>
          <xdr:colOff>190500</xdr:colOff>
          <xdr:row>53</xdr:row>
          <xdr:rowOff>66675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50</xdr:row>
          <xdr:rowOff>85725</xdr:rowOff>
        </xdr:from>
        <xdr:to>
          <xdr:col>45</xdr:col>
          <xdr:colOff>190500</xdr:colOff>
          <xdr:row>51</xdr:row>
          <xdr:rowOff>66675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54</xdr:row>
          <xdr:rowOff>85725</xdr:rowOff>
        </xdr:from>
        <xdr:to>
          <xdr:col>44</xdr:col>
          <xdr:colOff>190500</xdr:colOff>
          <xdr:row>55</xdr:row>
          <xdr:rowOff>57150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52</xdr:row>
          <xdr:rowOff>85725</xdr:rowOff>
        </xdr:from>
        <xdr:to>
          <xdr:col>44</xdr:col>
          <xdr:colOff>190500</xdr:colOff>
          <xdr:row>53</xdr:row>
          <xdr:rowOff>66675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50</xdr:row>
          <xdr:rowOff>85725</xdr:rowOff>
        </xdr:from>
        <xdr:to>
          <xdr:col>44</xdr:col>
          <xdr:colOff>190500</xdr:colOff>
          <xdr:row>51</xdr:row>
          <xdr:rowOff>66675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54</xdr:row>
          <xdr:rowOff>85725</xdr:rowOff>
        </xdr:from>
        <xdr:to>
          <xdr:col>43</xdr:col>
          <xdr:colOff>190500</xdr:colOff>
          <xdr:row>55</xdr:row>
          <xdr:rowOff>57150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52</xdr:row>
          <xdr:rowOff>85725</xdr:rowOff>
        </xdr:from>
        <xdr:to>
          <xdr:col>43</xdr:col>
          <xdr:colOff>190500</xdr:colOff>
          <xdr:row>53</xdr:row>
          <xdr:rowOff>66675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50</xdr:row>
          <xdr:rowOff>85725</xdr:rowOff>
        </xdr:from>
        <xdr:to>
          <xdr:col>43</xdr:col>
          <xdr:colOff>190500</xdr:colOff>
          <xdr:row>51</xdr:row>
          <xdr:rowOff>66675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54</xdr:row>
          <xdr:rowOff>85725</xdr:rowOff>
        </xdr:from>
        <xdr:to>
          <xdr:col>42</xdr:col>
          <xdr:colOff>190500</xdr:colOff>
          <xdr:row>55</xdr:row>
          <xdr:rowOff>57150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52</xdr:row>
          <xdr:rowOff>85725</xdr:rowOff>
        </xdr:from>
        <xdr:to>
          <xdr:col>42</xdr:col>
          <xdr:colOff>190500</xdr:colOff>
          <xdr:row>53</xdr:row>
          <xdr:rowOff>66675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50</xdr:row>
          <xdr:rowOff>85725</xdr:rowOff>
        </xdr:from>
        <xdr:to>
          <xdr:col>42</xdr:col>
          <xdr:colOff>190500</xdr:colOff>
          <xdr:row>51</xdr:row>
          <xdr:rowOff>66675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54</xdr:row>
          <xdr:rowOff>85725</xdr:rowOff>
        </xdr:from>
        <xdr:to>
          <xdr:col>41</xdr:col>
          <xdr:colOff>190500</xdr:colOff>
          <xdr:row>55</xdr:row>
          <xdr:rowOff>57150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52</xdr:row>
          <xdr:rowOff>85725</xdr:rowOff>
        </xdr:from>
        <xdr:to>
          <xdr:col>41</xdr:col>
          <xdr:colOff>190500</xdr:colOff>
          <xdr:row>53</xdr:row>
          <xdr:rowOff>66675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50</xdr:row>
          <xdr:rowOff>85725</xdr:rowOff>
        </xdr:from>
        <xdr:to>
          <xdr:col>41</xdr:col>
          <xdr:colOff>190500</xdr:colOff>
          <xdr:row>51</xdr:row>
          <xdr:rowOff>66675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54</xdr:row>
          <xdr:rowOff>85725</xdr:rowOff>
        </xdr:from>
        <xdr:to>
          <xdr:col>40</xdr:col>
          <xdr:colOff>190500</xdr:colOff>
          <xdr:row>55</xdr:row>
          <xdr:rowOff>57150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52</xdr:row>
          <xdr:rowOff>85725</xdr:rowOff>
        </xdr:from>
        <xdr:to>
          <xdr:col>40</xdr:col>
          <xdr:colOff>190500</xdr:colOff>
          <xdr:row>53</xdr:row>
          <xdr:rowOff>66675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50</xdr:row>
          <xdr:rowOff>85725</xdr:rowOff>
        </xdr:from>
        <xdr:to>
          <xdr:col>40</xdr:col>
          <xdr:colOff>190500</xdr:colOff>
          <xdr:row>51</xdr:row>
          <xdr:rowOff>66675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54</xdr:row>
          <xdr:rowOff>85725</xdr:rowOff>
        </xdr:from>
        <xdr:to>
          <xdr:col>39</xdr:col>
          <xdr:colOff>190500</xdr:colOff>
          <xdr:row>55</xdr:row>
          <xdr:rowOff>57150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52</xdr:row>
          <xdr:rowOff>85725</xdr:rowOff>
        </xdr:from>
        <xdr:to>
          <xdr:col>39</xdr:col>
          <xdr:colOff>190500</xdr:colOff>
          <xdr:row>53</xdr:row>
          <xdr:rowOff>66675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50</xdr:row>
          <xdr:rowOff>85725</xdr:rowOff>
        </xdr:from>
        <xdr:to>
          <xdr:col>39</xdr:col>
          <xdr:colOff>190500</xdr:colOff>
          <xdr:row>51</xdr:row>
          <xdr:rowOff>66675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54</xdr:row>
          <xdr:rowOff>85725</xdr:rowOff>
        </xdr:from>
        <xdr:to>
          <xdr:col>38</xdr:col>
          <xdr:colOff>190500</xdr:colOff>
          <xdr:row>55</xdr:row>
          <xdr:rowOff>57150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52</xdr:row>
          <xdr:rowOff>85725</xdr:rowOff>
        </xdr:from>
        <xdr:to>
          <xdr:col>38</xdr:col>
          <xdr:colOff>190500</xdr:colOff>
          <xdr:row>53</xdr:row>
          <xdr:rowOff>66675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50</xdr:row>
          <xdr:rowOff>85725</xdr:rowOff>
        </xdr:from>
        <xdr:to>
          <xdr:col>38</xdr:col>
          <xdr:colOff>190500</xdr:colOff>
          <xdr:row>51</xdr:row>
          <xdr:rowOff>66675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54</xdr:row>
          <xdr:rowOff>85725</xdr:rowOff>
        </xdr:from>
        <xdr:to>
          <xdr:col>37</xdr:col>
          <xdr:colOff>190500</xdr:colOff>
          <xdr:row>55</xdr:row>
          <xdr:rowOff>57150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52</xdr:row>
          <xdr:rowOff>85725</xdr:rowOff>
        </xdr:from>
        <xdr:to>
          <xdr:col>37</xdr:col>
          <xdr:colOff>190500</xdr:colOff>
          <xdr:row>53</xdr:row>
          <xdr:rowOff>66675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50</xdr:row>
          <xdr:rowOff>85725</xdr:rowOff>
        </xdr:from>
        <xdr:to>
          <xdr:col>37</xdr:col>
          <xdr:colOff>190500</xdr:colOff>
          <xdr:row>51</xdr:row>
          <xdr:rowOff>66675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54</xdr:row>
          <xdr:rowOff>85725</xdr:rowOff>
        </xdr:from>
        <xdr:to>
          <xdr:col>36</xdr:col>
          <xdr:colOff>190500</xdr:colOff>
          <xdr:row>55</xdr:row>
          <xdr:rowOff>57150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52</xdr:row>
          <xdr:rowOff>85725</xdr:rowOff>
        </xdr:from>
        <xdr:to>
          <xdr:col>36</xdr:col>
          <xdr:colOff>190500</xdr:colOff>
          <xdr:row>53</xdr:row>
          <xdr:rowOff>66675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50</xdr:row>
          <xdr:rowOff>85725</xdr:rowOff>
        </xdr:from>
        <xdr:to>
          <xdr:col>36</xdr:col>
          <xdr:colOff>190500</xdr:colOff>
          <xdr:row>51</xdr:row>
          <xdr:rowOff>66675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54</xdr:row>
          <xdr:rowOff>85725</xdr:rowOff>
        </xdr:from>
        <xdr:to>
          <xdr:col>35</xdr:col>
          <xdr:colOff>190500</xdr:colOff>
          <xdr:row>55</xdr:row>
          <xdr:rowOff>57150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52</xdr:row>
          <xdr:rowOff>85725</xdr:rowOff>
        </xdr:from>
        <xdr:to>
          <xdr:col>35</xdr:col>
          <xdr:colOff>190500</xdr:colOff>
          <xdr:row>53</xdr:row>
          <xdr:rowOff>66675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50</xdr:row>
          <xdr:rowOff>85725</xdr:rowOff>
        </xdr:from>
        <xdr:to>
          <xdr:col>35</xdr:col>
          <xdr:colOff>190500</xdr:colOff>
          <xdr:row>51</xdr:row>
          <xdr:rowOff>66675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54</xdr:row>
          <xdr:rowOff>85725</xdr:rowOff>
        </xdr:from>
        <xdr:to>
          <xdr:col>34</xdr:col>
          <xdr:colOff>190500</xdr:colOff>
          <xdr:row>55</xdr:row>
          <xdr:rowOff>57150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52</xdr:row>
          <xdr:rowOff>85725</xdr:rowOff>
        </xdr:from>
        <xdr:to>
          <xdr:col>34</xdr:col>
          <xdr:colOff>190500</xdr:colOff>
          <xdr:row>53</xdr:row>
          <xdr:rowOff>66675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50</xdr:row>
          <xdr:rowOff>85725</xdr:rowOff>
        </xdr:from>
        <xdr:to>
          <xdr:col>34</xdr:col>
          <xdr:colOff>190500</xdr:colOff>
          <xdr:row>51</xdr:row>
          <xdr:rowOff>66675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54</xdr:row>
          <xdr:rowOff>85725</xdr:rowOff>
        </xdr:from>
        <xdr:to>
          <xdr:col>32</xdr:col>
          <xdr:colOff>66675</xdr:colOff>
          <xdr:row>55</xdr:row>
          <xdr:rowOff>57150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52</xdr:row>
          <xdr:rowOff>85725</xdr:rowOff>
        </xdr:from>
        <xdr:to>
          <xdr:col>32</xdr:col>
          <xdr:colOff>66675</xdr:colOff>
          <xdr:row>53</xdr:row>
          <xdr:rowOff>66675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50</xdr:row>
          <xdr:rowOff>85725</xdr:rowOff>
        </xdr:from>
        <xdr:to>
          <xdr:col>32</xdr:col>
          <xdr:colOff>66675</xdr:colOff>
          <xdr:row>51</xdr:row>
          <xdr:rowOff>66675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54</xdr:row>
          <xdr:rowOff>85725</xdr:rowOff>
        </xdr:from>
        <xdr:to>
          <xdr:col>28</xdr:col>
          <xdr:colOff>76200</xdr:colOff>
          <xdr:row>55</xdr:row>
          <xdr:rowOff>57150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52</xdr:row>
          <xdr:rowOff>85725</xdr:rowOff>
        </xdr:from>
        <xdr:to>
          <xdr:col>28</xdr:col>
          <xdr:colOff>76200</xdr:colOff>
          <xdr:row>53</xdr:row>
          <xdr:rowOff>66675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50</xdr:row>
          <xdr:rowOff>85725</xdr:rowOff>
        </xdr:from>
        <xdr:to>
          <xdr:col>28</xdr:col>
          <xdr:colOff>76200</xdr:colOff>
          <xdr:row>51</xdr:row>
          <xdr:rowOff>66675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54</xdr:row>
          <xdr:rowOff>85725</xdr:rowOff>
        </xdr:from>
        <xdr:to>
          <xdr:col>24</xdr:col>
          <xdr:colOff>95250</xdr:colOff>
          <xdr:row>55</xdr:row>
          <xdr:rowOff>57150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52</xdr:row>
          <xdr:rowOff>85725</xdr:rowOff>
        </xdr:from>
        <xdr:to>
          <xdr:col>24</xdr:col>
          <xdr:colOff>95250</xdr:colOff>
          <xdr:row>53</xdr:row>
          <xdr:rowOff>66675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50</xdr:row>
          <xdr:rowOff>85725</xdr:rowOff>
        </xdr:from>
        <xdr:to>
          <xdr:col>24</xdr:col>
          <xdr:colOff>95250</xdr:colOff>
          <xdr:row>51</xdr:row>
          <xdr:rowOff>66675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476250</xdr:colOff>
      <xdr:row>5</xdr:row>
      <xdr:rowOff>38100</xdr:rowOff>
    </xdr:from>
    <xdr:to>
      <xdr:col>14</xdr:col>
      <xdr:colOff>209550</xdr:colOff>
      <xdr:row>10</xdr:row>
      <xdr:rowOff>53868</xdr:rowOff>
    </xdr:to>
    <xdr:pic>
      <xdr:nvPicPr>
        <xdr:cNvPr id="4" name="Picture 3" descr="A logo with blue and green letters&#10;&#10;Description automatically generate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895350"/>
          <a:ext cx="1571625" cy="8730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38100</xdr:rowOff>
        </xdr:from>
        <xdr:to>
          <xdr:col>11</xdr:col>
          <xdr:colOff>0</xdr:colOff>
          <xdr:row>24</xdr:row>
          <xdr:rowOff>57150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B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26</xdr:row>
          <xdr:rowOff>152400</xdr:rowOff>
        </xdr:from>
        <xdr:to>
          <xdr:col>11</xdr:col>
          <xdr:colOff>0</xdr:colOff>
          <xdr:row>27</xdr:row>
          <xdr:rowOff>238125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B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31</xdr:row>
          <xdr:rowOff>0</xdr:rowOff>
        </xdr:from>
        <xdr:to>
          <xdr:col>11</xdr:col>
          <xdr:colOff>0</xdr:colOff>
          <xdr:row>33</xdr:row>
          <xdr:rowOff>0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B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46</xdr:row>
          <xdr:rowOff>38100</xdr:rowOff>
        </xdr:from>
        <xdr:to>
          <xdr:col>11</xdr:col>
          <xdr:colOff>0</xdr:colOff>
          <xdr:row>47</xdr:row>
          <xdr:rowOff>180975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B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50</xdr:row>
          <xdr:rowOff>123825</xdr:rowOff>
        </xdr:from>
        <xdr:to>
          <xdr:col>11</xdr:col>
          <xdr:colOff>0</xdr:colOff>
          <xdr:row>51</xdr:row>
          <xdr:rowOff>190500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B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57</xdr:row>
          <xdr:rowOff>180975</xdr:rowOff>
        </xdr:from>
        <xdr:to>
          <xdr:col>11</xdr:col>
          <xdr:colOff>0</xdr:colOff>
          <xdr:row>59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B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38100</xdr:rowOff>
        </xdr:from>
        <xdr:to>
          <xdr:col>17</xdr:col>
          <xdr:colOff>0</xdr:colOff>
          <xdr:row>24</xdr:row>
          <xdr:rowOff>57150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B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26</xdr:row>
          <xdr:rowOff>152400</xdr:rowOff>
        </xdr:from>
        <xdr:to>
          <xdr:col>17</xdr:col>
          <xdr:colOff>0</xdr:colOff>
          <xdr:row>27</xdr:row>
          <xdr:rowOff>238125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B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31</xdr:row>
          <xdr:rowOff>0</xdr:rowOff>
        </xdr:from>
        <xdr:to>
          <xdr:col>17</xdr:col>
          <xdr:colOff>0</xdr:colOff>
          <xdr:row>33</xdr:row>
          <xdr:rowOff>0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B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46</xdr:row>
          <xdr:rowOff>38100</xdr:rowOff>
        </xdr:from>
        <xdr:to>
          <xdr:col>17</xdr:col>
          <xdr:colOff>0</xdr:colOff>
          <xdr:row>47</xdr:row>
          <xdr:rowOff>180975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B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50</xdr:row>
          <xdr:rowOff>123825</xdr:rowOff>
        </xdr:from>
        <xdr:to>
          <xdr:col>17</xdr:col>
          <xdr:colOff>0</xdr:colOff>
          <xdr:row>51</xdr:row>
          <xdr:rowOff>190500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B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57</xdr:row>
          <xdr:rowOff>180975</xdr:rowOff>
        </xdr:from>
        <xdr:to>
          <xdr:col>17</xdr:col>
          <xdr:colOff>0</xdr:colOff>
          <xdr:row>59</xdr:row>
          <xdr:rowOff>0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B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23</xdr:row>
          <xdr:rowOff>38100</xdr:rowOff>
        </xdr:from>
        <xdr:to>
          <xdr:col>22</xdr:col>
          <xdr:colOff>276225</xdr:colOff>
          <xdr:row>24</xdr:row>
          <xdr:rowOff>57150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B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26</xdr:row>
          <xdr:rowOff>152400</xdr:rowOff>
        </xdr:from>
        <xdr:to>
          <xdr:col>22</xdr:col>
          <xdr:colOff>276225</xdr:colOff>
          <xdr:row>27</xdr:row>
          <xdr:rowOff>238125</xdr:rowOff>
        </xdr:to>
        <xdr:sp macro="" textlink="">
          <xdr:nvSpPr>
            <xdr:cNvPr id="19473" name="Check Box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B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31</xdr:row>
          <xdr:rowOff>0</xdr:rowOff>
        </xdr:from>
        <xdr:to>
          <xdr:col>22</xdr:col>
          <xdr:colOff>276225</xdr:colOff>
          <xdr:row>33</xdr:row>
          <xdr:rowOff>0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B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46</xdr:row>
          <xdr:rowOff>38100</xdr:rowOff>
        </xdr:from>
        <xdr:to>
          <xdr:col>22</xdr:col>
          <xdr:colOff>276225</xdr:colOff>
          <xdr:row>47</xdr:row>
          <xdr:rowOff>180975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B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50</xdr:row>
          <xdr:rowOff>123825</xdr:rowOff>
        </xdr:from>
        <xdr:to>
          <xdr:col>22</xdr:col>
          <xdr:colOff>276225</xdr:colOff>
          <xdr:row>51</xdr:row>
          <xdr:rowOff>190500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B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57</xdr:row>
          <xdr:rowOff>180975</xdr:rowOff>
        </xdr:from>
        <xdr:to>
          <xdr:col>22</xdr:col>
          <xdr:colOff>276225</xdr:colOff>
          <xdr:row>59</xdr:row>
          <xdr:rowOff>0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B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35</xdr:row>
          <xdr:rowOff>47625</xdr:rowOff>
        </xdr:from>
        <xdr:to>
          <xdr:col>11</xdr:col>
          <xdr:colOff>0</xdr:colOff>
          <xdr:row>38</xdr:row>
          <xdr:rowOff>76200</xdr:rowOff>
        </xdr:to>
        <xdr:sp macro="" textlink="">
          <xdr:nvSpPr>
            <xdr:cNvPr id="19478" name="Check Box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B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35</xdr:row>
          <xdr:rowOff>47625</xdr:rowOff>
        </xdr:from>
        <xdr:to>
          <xdr:col>17</xdr:col>
          <xdr:colOff>0</xdr:colOff>
          <xdr:row>38</xdr:row>
          <xdr:rowOff>76200</xdr:rowOff>
        </xdr:to>
        <xdr:sp macro="" textlink="">
          <xdr:nvSpPr>
            <xdr:cNvPr id="19479" name="Check Box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B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35</xdr:row>
          <xdr:rowOff>47625</xdr:rowOff>
        </xdr:from>
        <xdr:to>
          <xdr:col>22</xdr:col>
          <xdr:colOff>276225</xdr:colOff>
          <xdr:row>38</xdr:row>
          <xdr:rowOff>76200</xdr:rowOff>
        </xdr:to>
        <xdr:sp macro="" textlink="">
          <xdr:nvSpPr>
            <xdr:cNvPr id="19480" name="Check Box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00000000-0008-0000-0B00-00001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40</xdr:row>
          <xdr:rowOff>66675</xdr:rowOff>
        </xdr:from>
        <xdr:to>
          <xdr:col>11</xdr:col>
          <xdr:colOff>0</xdr:colOff>
          <xdr:row>43</xdr:row>
          <xdr:rowOff>0</xdr:rowOff>
        </xdr:to>
        <xdr:sp macro="" textlink="">
          <xdr:nvSpPr>
            <xdr:cNvPr id="19481" name="Check Box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00000000-0008-0000-0B00-00001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40</xdr:row>
          <xdr:rowOff>66675</xdr:rowOff>
        </xdr:from>
        <xdr:to>
          <xdr:col>17</xdr:col>
          <xdr:colOff>0</xdr:colOff>
          <xdr:row>43</xdr:row>
          <xdr:rowOff>0</xdr:rowOff>
        </xdr:to>
        <xdr:sp macro="" textlink="">
          <xdr:nvSpPr>
            <xdr:cNvPr id="19482" name="Check Box 26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00000000-0008-0000-0B00-00001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40</xdr:row>
          <xdr:rowOff>66675</xdr:rowOff>
        </xdr:from>
        <xdr:to>
          <xdr:col>22</xdr:col>
          <xdr:colOff>276225</xdr:colOff>
          <xdr:row>43</xdr:row>
          <xdr:rowOff>0</xdr:rowOff>
        </xdr:to>
        <xdr:sp macro="" textlink="">
          <xdr:nvSpPr>
            <xdr:cNvPr id="19483" name="Check Box 27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0000000-0008-0000-0B00-00001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61</xdr:row>
          <xdr:rowOff>0</xdr:rowOff>
        </xdr:from>
        <xdr:to>
          <xdr:col>11</xdr:col>
          <xdr:colOff>0</xdr:colOff>
          <xdr:row>62</xdr:row>
          <xdr:rowOff>76200</xdr:rowOff>
        </xdr:to>
        <xdr:sp macro="" textlink="">
          <xdr:nvSpPr>
            <xdr:cNvPr id="19484" name="Check Box 28" hidden="1">
              <a:extLst>
                <a:ext uri="{63B3BB69-23CF-44E3-9099-C40C66FF867C}">
                  <a14:compatExt spid="_x0000_s19484"/>
                </a:ext>
                <a:ext uri="{FF2B5EF4-FFF2-40B4-BE49-F238E27FC236}">
                  <a16:creationId xmlns:a16="http://schemas.microsoft.com/office/drawing/2014/main" id="{00000000-0008-0000-0B00-00001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61</xdr:row>
          <xdr:rowOff>0</xdr:rowOff>
        </xdr:from>
        <xdr:to>
          <xdr:col>17</xdr:col>
          <xdr:colOff>0</xdr:colOff>
          <xdr:row>62</xdr:row>
          <xdr:rowOff>76200</xdr:rowOff>
        </xdr:to>
        <xdr:sp macro="" textlink="">
          <xdr:nvSpPr>
            <xdr:cNvPr id="19485" name="Check Box 29" hidden="1">
              <a:extLst>
                <a:ext uri="{63B3BB69-23CF-44E3-9099-C40C66FF867C}">
                  <a14:compatExt spid="_x0000_s19485"/>
                </a:ext>
                <a:ext uri="{FF2B5EF4-FFF2-40B4-BE49-F238E27FC236}">
                  <a16:creationId xmlns:a16="http://schemas.microsoft.com/office/drawing/2014/main" id="{00000000-0008-0000-0B00-00001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61</xdr:row>
          <xdr:rowOff>0</xdr:rowOff>
        </xdr:from>
        <xdr:to>
          <xdr:col>22</xdr:col>
          <xdr:colOff>276225</xdr:colOff>
          <xdr:row>62</xdr:row>
          <xdr:rowOff>76200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B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54</xdr:row>
          <xdr:rowOff>171450</xdr:rowOff>
        </xdr:from>
        <xdr:to>
          <xdr:col>11</xdr:col>
          <xdr:colOff>0</xdr:colOff>
          <xdr:row>55</xdr:row>
          <xdr:rowOff>247650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  <a:ext uri="{FF2B5EF4-FFF2-40B4-BE49-F238E27FC236}">
                  <a16:creationId xmlns:a16="http://schemas.microsoft.com/office/drawing/2014/main" id="{00000000-0008-0000-0B00-00002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54</xdr:row>
          <xdr:rowOff>171450</xdr:rowOff>
        </xdr:from>
        <xdr:to>
          <xdr:col>17</xdr:col>
          <xdr:colOff>0</xdr:colOff>
          <xdr:row>55</xdr:row>
          <xdr:rowOff>247650</xdr:rowOff>
        </xdr:to>
        <xdr:sp macro="" textlink="">
          <xdr:nvSpPr>
            <xdr:cNvPr id="19491" name="Check Box 35" hidden="1">
              <a:extLst>
                <a:ext uri="{63B3BB69-23CF-44E3-9099-C40C66FF867C}">
                  <a14:compatExt spid="_x0000_s19491"/>
                </a:ext>
                <a:ext uri="{FF2B5EF4-FFF2-40B4-BE49-F238E27FC236}">
                  <a16:creationId xmlns:a16="http://schemas.microsoft.com/office/drawing/2014/main" id="{00000000-0008-0000-0B00-00002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54</xdr:row>
          <xdr:rowOff>171450</xdr:rowOff>
        </xdr:from>
        <xdr:to>
          <xdr:col>22</xdr:col>
          <xdr:colOff>276225</xdr:colOff>
          <xdr:row>55</xdr:row>
          <xdr:rowOff>247650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00000000-0008-0000-0B00-00002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46</xdr:row>
          <xdr:rowOff>9525</xdr:rowOff>
        </xdr:from>
        <xdr:to>
          <xdr:col>27</xdr:col>
          <xdr:colOff>95250</xdr:colOff>
          <xdr:row>47</xdr:row>
          <xdr:rowOff>152400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B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26</xdr:row>
          <xdr:rowOff>114300</xdr:rowOff>
        </xdr:from>
        <xdr:to>
          <xdr:col>27</xdr:col>
          <xdr:colOff>95250</xdr:colOff>
          <xdr:row>27</xdr:row>
          <xdr:rowOff>200025</xdr:rowOff>
        </xdr:to>
        <xdr:sp macro="" textlink="">
          <xdr:nvSpPr>
            <xdr:cNvPr id="19494" name="Check Box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00000000-0008-0000-0B00-00002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30</xdr:row>
          <xdr:rowOff>47625</xdr:rowOff>
        </xdr:from>
        <xdr:to>
          <xdr:col>27</xdr:col>
          <xdr:colOff>95250</xdr:colOff>
          <xdr:row>32</xdr:row>
          <xdr:rowOff>152400</xdr:rowOff>
        </xdr:to>
        <xdr:sp macro="" textlink="">
          <xdr:nvSpPr>
            <xdr:cNvPr id="19495" name="Check Box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00000000-0008-0000-0B00-00002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35</xdr:row>
          <xdr:rowOff>38100</xdr:rowOff>
        </xdr:from>
        <xdr:to>
          <xdr:col>27</xdr:col>
          <xdr:colOff>95250</xdr:colOff>
          <xdr:row>38</xdr:row>
          <xdr:rowOff>66675</xdr:rowOff>
        </xdr:to>
        <xdr:sp macro="" textlink="">
          <xdr:nvSpPr>
            <xdr:cNvPr id="19496" name="Check Box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00000000-0008-0000-0B00-00002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40</xdr:row>
          <xdr:rowOff>57150</xdr:rowOff>
        </xdr:from>
        <xdr:to>
          <xdr:col>27</xdr:col>
          <xdr:colOff>95250</xdr:colOff>
          <xdr:row>42</xdr:row>
          <xdr:rowOff>123825</xdr:rowOff>
        </xdr:to>
        <xdr:sp macro="" textlink="">
          <xdr:nvSpPr>
            <xdr:cNvPr id="19497" name="Check Box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00000000-0008-0000-0B00-00002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50</xdr:row>
          <xdr:rowOff>114300</xdr:rowOff>
        </xdr:from>
        <xdr:to>
          <xdr:col>27</xdr:col>
          <xdr:colOff>95250</xdr:colOff>
          <xdr:row>51</xdr:row>
          <xdr:rowOff>180975</xdr:rowOff>
        </xdr:to>
        <xdr:sp macro="" textlink="">
          <xdr:nvSpPr>
            <xdr:cNvPr id="19499" name="Check Box 43" hidden="1">
              <a:extLst>
                <a:ext uri="{63B3BB69-23CF-44E3-9099-C40C66FF867C}">
                  <a14:compatExt spid="_x0000_s19499"/>
                </a:ext>
                <a:ext uri="{FF2B5EF4-FFF2-40B4-BE49-F238E27FC236}">
                  <a16:creationId xmlns:a16="http://schemas.microsoft.com/office/drawing/2014/main" id="{00000000-0008-0000-0B00-00002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54</xdr:row>
          <xdr:rowOff>123825</xdr:rowOff>
        </xdr:from>
        <xdr:to>
          <xdr:col>27</xdr:col>
          <xdr:colOff>95250</xdr:colOff>
          <xdr:row>55</xdr:row>
          <xdr:rowOff>200025</xdr:rowOff>
        </xdr:to>
        <xdr:sp macro="" textlink="">
          <xdr:nvSpPr>
            <xdr:cNvPr id="19500" name="Check Box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00000000-0008-0000-0B00-00002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57</xdr:row>
          <xdr:rowOff>180975</xdr:rowOff>
        </xdr:from>
        <xdr:to>
          <xdr:col>27</xdr:col>
          <xdr:colOff>95250</xdr:colOff>
          <xdr:row>59</xdr:row>
          <xdr:rowOff>0</xdr:rowOff>
        </xdr:to>
        <xdr:sp macro="" textlink="">
          <xdr:nvSpPr>
            <xdr:cNvPr id="19501" name="Check Box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00000000-0008-0000-0B00-00002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61</xdr:row>
          <xdr:rowOff>0</xdr:rowOff>
        </xdr:from>
        <xdr:to>
          <xdr:col>27</xdr:col>
          <xdr:colOff>95250</xdr:colOff>
          <xdr:row>62</xdr:row>
          <xdr:rowOff>76200</xdr:rowOff>
        </xdr:to>
        <xdr:sp macro="" textlink="">
          <xdr:nvSpPr>
            <xdr:cNvPr id="19502" name="Check Box 46" hidden="1">
              <a:extLst>
                <a:ext uri="{63B3BB69-23CF-44E3-9099-C40C66FF867C}">
                  <a14:compatExt spid="_x0000_s19502"/>
                </a:ext>
                <a:ext uri="{FF2B5EF4-FFF2-40B4-BE49-F238E27FC236}">
                  <a16:creationId xmlns:a16="http://schemas.microsoft.com/office/drawing/2014/main" id="{00000000-0008-0000-0B00-00002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38100</xdr:rowOff>
        </xdr:from>
        <xdr:to>
          <xdr:col>0</xdr:col>
          <xdr:colOff>190500</xdr:colOff>
          <xdr:row>11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38100</xdr:rowOff>
        </xdr:from>
        <xdr:to>
          <xdr:col>0</xdr:col>
          <xdr:colOff>190500</xdr:colOff>
          <xdr:row>10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28575</xdr:rowOff>
        </xdr:from>
        <xdr:to>
          <xdr:col>0</xdr:col>
          <xdr:colOff>190500</xdr:colOff>
          <xdr:row>8</xdr:row>
          <xdr:rowOff>180975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19050</xdr:rowOff>
        </xdr:from>
        <xdr:to>
          <xdr:col>0</xdr:col>
          <xdr:colOff>190500</xdr:colOff>
          <xdr:row>13</xdr:row>
          <xdr:rowOff>171450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28575</xdr:rowOff>
        </xdr:from>
        <xdr:to>
          <xdr:col>0</xdr:col>
          <xdr:colOff>190500</xdr:colOff>
          <xdr:row>12</xdr:row>
          <xdr:rowOff>180975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38100</xdr:rowOff>
        </xdr:from>
        <xdr:to>
          <xdr:col>0</xdr:col>
          <xdr:colOff>190500</xdr:colOff>
          <xdr:row>16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28575</xdr:rowOff>
        </xdr:from>
        <xdr:to>
          <xdr:col>0</xdr:col>
          <xdr:colOff>190500</xdr:colOff>
          <xdr:row>14</xdr:row>
          <xdr:rowOff>180975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38100</xdr:rowOff>
        </xdr:from>
        <xdr:to>
          <xdr:col>0</xdr:col>
          <xdr:colOff>190500</xdr:colOff>
          <xdr:row>12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47625</xdr:rowOff>
        </xdr:from>
        <xdr:to>
          <xdr:col>0</xdr:col>
          <xdr:colOff>190500</xdr:colOff>
          <xdr:row>19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47625</xdr:rowOff>
        </xdr:from>
        <xdr:to>
          <xdr:col>0</xdr:col>
          <xdr:colOff>190500</xdr:colOff>
          <xdr:row>18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47625</xdr:rowOff>
        </xdr:from>
        <xdr:to>
          <xdr:col>0</xdr:col>
          <xdr:colOff>190500</xdr:colOff>
          <xdr:row>17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28575</xdr:rowOff>
        </xdr:from>
        <xdr:to>
          <xdr:col>0</xdr:col>
          <xdr:colOff>190500</xdr:colOff>
          <xdr:row>21</xdr:row>
          <xdr:rowOff>180975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47625</xdr:rowOff>
        </xdr:from>
        <xdr:to>
          <xdr:col>0</xdr:col>
          <xdr:colOff>190500</xdr:colOff>
          <xdr:row>21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28575</xdr:rowOff>
        </xdr:from>
        <xdr:to>
          <xdr:col>0</xdr:col>
          <xdr:colOff>190500</xdr:colOff>
          <xdr:row>19</xdr:row>
          <xdr:rowOff>180975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38100</xdr:rowOff>
        </xdr:from>
        <xdr:to>
          <xdr:col>0</xdr:col>
          <xdr:colOff>190500</xdr:colOff>
          <xdr:row>24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28575</xdr:rowOff>
        </xdr:from>
        <xdr:to>
          <xdr:col>0</xdr:col>
          <xdr:colOff>190500</xdr:colOff>
          <xdr:row>22</xdr:row>
          <xdr:rowOff>180975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47625</xdr:rowOff>
        </xdr:from>
        <xdr:to>
          <xdr:col>0</xdr:col>
          <xdr:colOff>190500</xdr:colOff>
          <xdr:row>27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47625</xdr:rowOff>
        </xdr:from>
        <xdr:to>
          <xdr:col>0</xdr:col>
          <xdr:colOff>190500</xdr:colOff>
          <xdr:row>26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38100</xdr:rowOff>
        </xdr:from>
        <xdr:to>
          <xdr:col>0</xdr:col>
          <xdr:colOff>190500</xdr:colOff>
          <xdr:row>25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47625</xdr:rowOff>
        </xdr:from>
        <xdr:to>
          <xdr:col>0</xdr:col>
          <xdr:colOff>190500</xdr:colOff>
          <xdr:row>30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47625</xdr:rowOff>
        </xdr:from>
        <xdr:to>
          <xdr:col>0</xdr:col>
          <xdr:colOff>190500</xdr:colOff>
          <xdr:row>29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47625</xdr:rowOff>
        </xdr:from>
        <xdr:to>
          <xdr:col>0</xdr:col>
          <xdr:colOff>190500</xdr:colOff>
          <xdr:row>28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47625</xdr:rowOff>
        </xdr:from>
        <xdr:to>
          <xdr:col>0</xdr:col>
          <xdr:colOff>190500</xdr:colOff>
          <xdr:row>32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47625</xdr:rowOff>
        </xdr:from>
        <xdr:to>
          <xdr:col>0</xdr:col>
          <xdr:colOff>190500</xdr:colOff>
          <xdr:row>31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47625</xdr:rowOff>
        </xdr:from>
        <xdr:to>
          <xdr:col>0</xdr:col>
          <xdr:colOff>190500</xdr:colOff>
          <xdr:row>35</xdr:row>
          <xdr:rowOff>9525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47625</xdr:rowOff>
        </xdr:from>
        <xdr:to>
          <xdr:col>0</xdr:col>
          <xdr:colOff>190500</xdr:colOff>
          <xdr:row>34</xdr:row>
          <xdr:rowOff>9525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47625</xdr:rowOff>
        </xdr:from>
        <xdr:to>
          <xdr:col>0</xdr:col>
          <xdr:colOff>190500</xdr:colOff>
          <xdr:row>33</xdr:row>
          <xdr:rowOff>9525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28575</xdr:rowOff>
        </xdr:from>
        <xdr:to>
          <xdr:col>0</xdr:col>
          <xdr:colOff>190500</xdr:colOff>
          <xdr:row>37</xdr:row>
          <xdr:rowOff>180975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28575</xdr:rowOff>
        </xdr:from>
        <xdr:to>
          <xdr:col>0</xdr:col>
          <xdr:colOff>190500</xdr:colOff>
          <xdr:row>36</xdr:row>
          <xdr:rowOff>180975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38100</xdr:rowOff>
        </xdr:from>
        <xdr:to>
          <xdr:col>0</xdr:col>
          <xdr:colOff>190500</xdr:colOff>
          <xdr:row>36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28575</xdr:rowOff>
        </xdr:from>
        <xdr:to>
          <xdr:col>0</xdr:col>
          <xdr:colOff>190500</xdr:colOff>
          <xdr:row>39</xdr:row>
          <xdr:rowOff>180975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2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28575</xdr:rowOff>
        </xdr:from>
        <xdr:to>
          <xdr:col>0</xdr:col>
          <xdr:colOff>190500</xdr:colOff>
          <xdr:row>38</xdr:row>
          <xdr:rowOff>180975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19</xdr:col>
      <xdr:colOff>140804</xdr:colOff>
      <xdr:row>29</xdr:row>
      <xdr:rowOff>13250</xdr:rowOff>
    </xdr:from>
    <xdr:to>
      <xdr:col>20</xdr:col>
      <xdr:colOff>102566</xdr:colOff>
      <xdr:row>29</xdr:row>
      <xdr:rowOff>162475</xdr:rowOff>
    </xdr:to>
    <xdr:sp macro="" textlink="">
      <xdr:nvSpPr>
        <xdr:cNvPr id="5129" name="Check Box 9" hidden="1">
          <a:extLst>
            <a:ext uri="{63B3BB69-23CF-44E3-9099-C40C66FF867C}">
              <a14:compatExt xmlns:a14="http://schemas.microsoft.com/office/drawing/2010/main" spid="_x0000_s5129"/>
            </a:ext>
            <a:ext uri="{FF2B5EF4-FFF2-40B4-BE49-F238E27FC236}">
              <a16:creationId xmlns:a16="http://schemas.microsoft.com/office/drawing/2014/main" id="{00000000-0008-0000-0300-000009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28</xdr:row>
      <xdr:rowOff>29816</xdr:rowOff>
    </xdr:from>
    <xdr:to>
      <xdr:col>20</xdr:col>
      <xdr:colOff>102566</xdr:colOff>
      <xdr:row>28</xdr:row>
      <xdr:rowOff>179041</xdr:rowOff>
    </xdr:to>
    <xdr:sp macro="" textlink="">
      <xdr:nvSpPr>
        <xdr:cNvPr id="5130" name="Check Box 10" hidden="1">
          <a:extLst>
            <a:ext uri="{63B3BB69-23CF-44E3-9099-C40C66FF867C}">
              <a14:compatExt xmlns:a14="http://schemas.microsoft.com/office/drawing/2010/main" spid="_x0000_s5130"/>
            </a:ext>
            <a:ext uri="{FF2B5EF4-FFF2-40B4-BE49-F238E27FC236}">
              <a16:creationId xmlns:a16="http://schemas.microsoft.com/office/drawing/2014/main" id="{00000000-0008-0000-0300-00000A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27</xdr:row>
      <xdr:rowOff>29816</xdr:rowOff>
    </xdr:from>
    <xdr:to>
      <xdr:col>20</xdr:col>
      <xdr:colOff>102566</xdr:colOff>
      <xdr:row>27</xdr:row>
      <xdr:rowOff>179041</xdr:rowOff>
    </xdr:to>
    <xdr:sp macro="" textlink="">
      <xdr:nvSpPr>
        <xdr:cNvPr id="5131" name="Check Box 11" hidden="1">
          <a:extLst>
            <a:ext uri="{63B3BB69-23CF-44E3-9099-C40C66FF867C}">
              <a14:compatExt xmlns:a14="http://schemas.microsoft.com/office/drawing/2010/main" spid="_x0000_s5131"/>
            </a:ext>
            <a:ext uri="{FF2B5EF4-FFF2-40B4-BE49-F238E27FC236}">
              <a16:creationId xmlns:a16="http://schemas.microsoft.com/office/drawing/2014/main" id="{00000000-0008-0000-0300-00000B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32</xdr:row>
      <xdr:rowOff>10766</xdr:rowOff>
    </xdr:from>
    <xdr:to>
      <xdr:col>20</xdr:col>
      <xdr:colOff>102566</xdr:colOff>
      <xdr:row>32</xdr:row>
      <xdr:rowOff>159991</xdr:rowOff>
    </xdr:to>
    <xdr:sp macro="" textlink="">
      <xdr:nvSpPr>
        <xdr:cNvPr id="5132" name="Check Box 12" hidden="1">
          <a:extLst>
            <a:ext uri="{63B3BB69-23CF-44E3-9099-C40C66FF867C}">
              <a14:compatExt xmlns:a14="http://schemas.microsoft.com/office/drawing/2010/main" spid="_x0000_s5132"/>
            </a:ext>
            <a:ext uri="{FF2B5EF4-FFF2-40B4-BE49-F238E27FC236}">
              <a16:creationId xmlns:a16="http://schemas.microsoft.com/office/drawing/2014/main" id="{00000000-0008-0000-0300-00000C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31</xdr:row>
      <xdr:rowOff>21533</xdr:rowOff>
    </xdr:from>
    <xdr:to>
      <xdr:col>20</xdr:col>
      <xdr:colOff>102566</xdr:colOff>
      <xdr:row>31</xdr:row>
      <xdr:rowOff>173933</xdr:rowOff>
    </xdr:to>
    <xdr:sp macro="" textlink="">
      <xdr:nvSpPr>
        <xdr:cNvPr id="5133" name="Check Box 13" hidden="1">
          <a:extLst>
            <a:ext uri="{63B3BB69-23CF-44E3-9099-C40C66FF867C}">
              <a14:compatExt xmlns:a14="http://schemas.microsoft.com/office/drawing/2010/main" spid="_x0000_s5133"/>
            </a:ext>
            <a:ext uri="{FF2B5EF4-FFF2-40B4-BE49-F238E27FC236}">
              <a16:creationId xmlns:a16="http://schemas.microsoft.com/office/drawing/2014/main" id="{00000000-0008-0000-0300-00000D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30</xdr:row>
      <xdr:rowOff>10766</xdr:rowOff>
    </xdr:from>
    <xdr:to>
      <xdr:col>20</xdr:col>
      <xdr:colOff>102566</xdr:colOff>
      <xdr:row>30</xdr:row>
      <xdr:rowOff>159991</xdr:rowOff>
    </xdr:to>
    <xdr:sp macro="" textlink="">
      <xdr:nvSpPr>
        <xdr:cNvPr id="5134" name="Check Box 14" hidden="1">
          <a:extLst>
            <a:ext uri="{63B3BB69-23CF-44E3-9099-C40C66FF867C}">
              <a14:compatExt xmlns:a14="http://schemas.microsoft.com/office/drawing/2010/main" spid="_x0000_s5134"/>
            </a:ext>
            <a:ext uri="{FF2B5EF4-FFF2-40B4-BE49-F238E27FC236}">
              <a16:creationId xmlns:a16="http://schemas.microsoft.com/office/drawing/2014/main" id="{00000000-0008-0000-0300-00000E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34</xdr:row>
      <xdr:rowOff>20291</xdr:rowOff>
    </xdr:from>
    <xdr:to>
      <xdr:col>20</xdr:col>
      <xdr:colOff>102566</xdr:colOff>
      <xdr:row>34</xdr:row>
      <xdr:rowOff>172691</xdr:rowOff>
    </xdr:to>
    <xdr:sp macro="" textlink="">
      <xdr:nvSpPr>
        <xdr:cNvPr id="5135" name="Check Box 15" hidden="1">
          <a:extLst>
            <a:ext uri="{63B3BB69-23CF-44E3-9099-C40C66FF867C}">
              <a14:compatExt xmlns:a14="http://schemas.microsoft.com/office/drawing/2010/main" spid="_x0000_s5135"/>
            </a:ext>
            <a:ext uri="{FF2B5EF4-FFF2-40B4-BE49-F238E27FC236}">
              <a16:creationId xmlns:a16="http://schemas.microsoft.com/office/drawing/2014/main" id="{00000000-0008-0000-0300-00000F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33</xdr:row>
      <xdr:rowOff>10766</xdr:rowOff>
    </xdr:from>
    <xdr:to>
      <xdr:col>20</xdr:col>
      <xdr:colOff>102566</xdr:colOff>
      <xdr:row>33</xdr:row>
      <xdr:rowOff>159991</xdr:rowOff>
    </xdr:to>
    <xdr:sp macro="" textlink="">
      <xdr:nvSpPr>
        <xdr:cNvPr id="5136" name="Check Box 16" hidden="1">
          <a:extLst>
            <a:ext uri="{63B3BB69-23CF-44E3-9099-C40C66FF867C}">
              <a14:compatExt xmlns:a14="http://schemas.microsoft.com/office/drawing/2010/main" spid="_x0000_s5136"/>
            </a:ex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37</xdr:row>
      <xdr:rowOff>21533</xdr:rowOff>
    </xdr:from>
    <xdr:to>
      <xdr:col>20</xdr:col>
      <xdr:colOff>102566</xdr:colOff>
      <xdr:row>37</xdr:row>
      <xdr:rowOff>173933</xdr:rowOff>
    </xdr:to>
    <xdr:sp macro="" textlink="">
      <xdr:nvSpPr>
        <xdr:cNvPr id="5137" name="Check Box 17" hidden="1">
          <a:extLst>
            <a:ext uri="{63B3BB69-23CF-44E3-9099-C40C66FF867C}">
              <a14:compatExt xmlns:a14="http://schemas.microsoft.com/office/drawing/2010/main" spid="_x0000_s5137"/>
            </a:ex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36</xdr:row>
      <xdr:rowOff>29816</xdr:rowOff>
    </xdr:from>
    <xdr:to>
      <xdr:col>20</xdr:col>
      <xdr:colOff>102566</xdr:colOff>
      <xdr:row>36</xdr:row>
      <xdr:rowOff>179041</xdr:rowOff>
    </xdr:to>
    <xdr:sp macro="" textlink="">
      <xdr:nvSpPr>
        <xdr:cNvPr id="5138" name="Check Box 18" hidden="1">
          <a:extLst>
            <a:ext uri="{63B3BB69-23CF-44E3-9099-C40C66FF867C}">
              <a14:compatExt xmlns:a14="http://schemas.microsoft.com/office/drawing/2010/main" spid="_x0000_s5138"/>
            </a:ex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35</xdr:row>
      <xdr:rowOff>20291</xdr:rowOff>
    </xdr:from>
    <xdr:to>
      <xdr:col>20</xdr:col>
      <xdr:colOff>102566</xdr:colOff>
      <xdr:row>35</xdr:row>
      <xdr:rowOff>172691</xdr:rowOff>
    </xdr:to>
    <xdr:sp macro="" textlink="">
      <xdr:nvSpPr>
        <xdr:cNvPr id="5139" name="Check Box 19" hidden="1">
          <a:extLst>
            <a:ext uri="{63B3BB69-23CF-44E3-9099-C40C66FF867C}">
              <a14:compatExt xmlns:a14="http://schemas.microsoft.com/office/drawing/2010/main" spid="_x0000_s5139"/>
            </a:ext>
            <a:ext uri="{FF2B5EF4-FFF2-40B4-BE49-F238E27FC236}">
              <a16:creationId xmlns:a16="http://schemas.microsoft.com/office/drawing/2014/main" id="{00000000-0008-0000-0300-000013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40</xdr:row>
      <xdr:rowOff>13250</xdr:rowOff>
    </xdr:from>
    <xdr:to>
      <xdr:col>20</xdr:col>
      <xdr:colOff>102566</xdr:colOff>
      <xdr:row>40</xdr:row>
      <xdr:rowOff>162475</xdr:rowOff>
    </xdr:to>
    <xdr:sp macro="" textlink="">
      <xdr:nvSpPr>
        <xdr:cNvPr id="5140" name="Check Box 20" hidden="1">
          <a:extLst>
            <a:ext uri="{63B3BB69-23CF-44E3-9099-C40C66FF867C}">
              <a14:compatExt xmlns:a14="http://schemas.microsoft.com/office/drawing/2010/main" spid="_x0000_s5140"/>
            </a:ex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39</xdr:row>
      <xdr:rowOff>21533</xdr:rowOff>
    </xdr:from>
    <xdr:to>
      <xdr:col>20</xdr:col>
      <xdr:colOff>102566</xdr:colOff>
      <xdr:row>39</xdr:row>
      <xdr:rowOff>173933</xdr:rowOff>
    </xdr:to>
    <xdr:sp macro="" textlink="">
      <xdr:nvSpPr>
        <xdr:cNvPr id="5141" name="Check Box 21" hidden="1">
          <a:extLst>
            <a:ext uri="{63B3BB69-23CF-44E3-9099-C40C66FF867C}">
              <a14:compatExt xmlns:a14="http://schemas.microsoft.com/office/drawing/2010/main" spid="_x0000_s5141"/>
            </a:ext>
            <a:ext uri="{FF2B5EF4-FFF2-40B4-BE49-F238E27FC236}">
              <a16:creationId xmlns:a16="http://schemas.microsoft.com/office/drawing/2014/main" id="{00000000-0008-0000-0300-000015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38</xdr:row>
      <xdr:rowOff>21533</xdr:rowOff>
    </xdr:from>
    <xdr:to>
      <xdr:col>20</xdr:col>
      <xdr:colOff>102566</xdr:colOff>
      <xdr:row>38</xdr:row>
      <xdr:rowOff>173933</xdr:rowOff>
    </xdr:to>
    <xdr:sp macro="" textlink="">
      <xdr:nvSpPr>
        <xdr:cNvPr id="5142" name="Check Box 22" hidden="1">
          <a:extLst>
            <a:ext uri="{63B3BB69-23CF-44E3-9099-C40C66FF867C}">
              <a14:compatExt xmlns:a14="http://schemas.microsoft.com/office/drawing/2010/main" spid="_x0000_s5142"/>
            </a:ext>
            <a:ext uri="{FF2B5EF4-FFF2-40B4-BE49-F238E27FC236}">
              <a16:creationId xmlns:a16="http://schemas.microsoft.com/office/drawing/2014/main" id="{00000000-0008-0000-0300-000016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21533</xdr:rowOff>
    </xdr:from>
    <xdr:to>
      <xdr:col>20</xdr:col>
      <xdr:colOff>102566</xdr:colOff>
      <xdr:row>42</xdr:row>
      <xdr:rowOff>173933</xdr:rowOff>
    </xdr:to>
    <xdr:sp macro="" textlink="">
      <xdr:nvSpPr>
        <xdr:cNvPr id="5143" name="Check Box 23" hidden="1">
          <a:extLst>
            <a:ext uri="{63B3BB69-23CF-44E3-9099-C40C66FF867C}">
              <a14:compatExt xmlns:a14="http://schemas.microsoft.com/office/drawing/2010/main" spid="_x0000_s5143"/>
            </a:ext>
            <a:ext uri="{FF2B5EF4-FFF2-40B4-BE49-F238E27FC236}">
              <a16:creationId xmlns:a16="http://schemas.microsoft.com/office/drawing/2014/main" id="{00000000-0008-0000-0300-000017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41</xdr:row>
      <xdr:rowOff>21533</xdr:rowOff>
    </xdr:from>
    <xdr:to>
      <xdr:col>20</xdr:col>
      <xdr:colOff>102566</xdr:colOff>
      <xdr:row>41</xdr:row>
      <xdr:rowOff>173933</xdr:rowOff>
    </xdr:to>
    <xdr:sp macro="" textlink="">
      <xdr:nvSpPr>
        <xdr:cNvPr id="5144" name="Check Box 24" hidden="1">
          <a:extLst>
            <a:ext uri="{63B3BB69-23CF-44E3-9099-C40C66FF867C}">
              <a14:compatExt xmlns:a14="http://schemas.microsoft.com/office/drawing/2010/main" spid="_x0000_s5144"/>
            </a:ext>
            <a:ext uri="{FF2B5EF4-FFF2-40B4-BE49-F238E27FC236}">
              <a16:creationId xmlns:a16="http://schemas.microsoft.com/office/drawing/2014/main" id="{00000000-0008-0000-0300-000018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50</xdr:row>
      <xdr:rowOff>21176</xdr:rowOff>
    </xdr:from>
    <xdr:to>
      <xdr:col>20</xdr:col>
      <xdr:colOff>102566</xdr:colOff>
      <xdr:row>50</xdr:row>
      <xdr:rowOff>173576</xdr:rowOff>
    </xdr:to>
    <xdr:sp macro="" textlink="">
      <xdr:nvSpPr>
        <xdr:cNvPr id="5145" name="Check Box 25" hidden="1">
          <a:extLst>
            <a:ext uri="{63B3BB69-23CF-44E3-9099-C40C66FF867C}">
              <a14:compatExt xmlns:a14="http://schemas.microsoft.com/office/drawing/2010/main" spid="_x0000_s5145"/>
            </a:ext>
            <a:ext uri="{FF2B5EF4-FFF2-40B4-BE49-F238E27FC236}">
              <a16:creationId xmlns:a16="http://schemas.microsoft.com/office/drawing/2014/main" id="{00000000-0008-0000-0300-000019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49</xdr:row>
      <xdr:rowOff>12884</xdr:rowOff>
    </xdr:from>
    <xdr:to>
      <xdr:col>20</xdr:col>
      <xdr:colOff>102566</xdr:colOff>
      <xdr:row>49</xdr:row>
      <xdr:rowOff>162109</xdr:rowOff>
    </xdr:to>
    <xdr:sp macro="" textlink="">
      <xdr:nvSpPr>
        <xdr:cNvPr id="5146" name="Check Box 26" hidden="1">
          <a:extLst>
            <a:ext uri="{63B3BB69-23CF-44E3-9099-C40C66FF867C}">
              <a14:compatExt xmlns:a14="http://schemas.microsoft.com/office/drawing/2010/main" spid="_x0000_s5146"/>
            </a:ext>
            <a:ext uri="{FF2B5EF4-FFF2-40B4-BE49-F238E27FC236}">
              <a16:creationId xmlns:a16="http://schemas.microsoft.com/office/drawing/2014/main" id="{00000000-0008-0000-0300-00001A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43</xdr:row>
      <xdr:rowOff>4967</xdr:rowOff>
    </xdr:from>
    <xdr:to>
      <xdr:col>20</xdr:col>
      <xdr:colOff>102566</xdr:colOff>
      <xdr:row>43</xdr:row>
      <xdr:rowOff>160542</xdr:rowOff>
    </xdr:to>
    <xdr:sp macro="" textlink="">
      <xdr:nvSpPr>
        <xdr:cNvPr id="5147" name="Check Box 27" hidden="1">
          <a:extLst>
            <a:ext uri="{63B3BB69-23CF-44E3-9099-C40C66FF867C}">
              <a14:compatExt xmlns:a14="http://schemas.microsoft.com/office/drawing/2010/main" spid="_x0000_s5147"/>
            </a:ext>
            <a:ext uri="{FF2B5EF4-FFF2-40B4-BE49-F238E27FC236}">
              <a16:creationId xmlns:a16="http://schemas.microsoft.com/office/drawing/2014/main" id="{00000000-0008-0000-0300-00001B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46</xdr:row>
      <xdr:rowOff>10768</xdr:rowOff>
    </xdr:from>
    <xdr:to>
      <xdr:col>20</xdr:col>
      <xdr:colOff>102566</xdr:colOff>
      <xdr:row>46</xdr:row>
      <xdr:rowOff>159993</xdr:rowOff>
    </xdr:to>
    <xdr:sp macro="" textlink="">
      <xdr:nvSpPr>
        <xdr:cNvPr id="5148" name="Check Box 28" hidden="1">
          <a:extLst>
            <a:ext uri="{63B3BB69-23CF-44E3-9099-C40C66FF867C}">
              <a14:compatExt xmlns:a14="http://schemas.microsoft.com/office/drawing/2010/main" spid="_x0000_s5148"/>
            </a:ex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45</xdr:row>
      <xdr:rowOff>10768</xdr:rowOff>
    </xdr:from>
    <xdr:to>
      <xdr:col>20</xdr:col>
      <xdr:colOff>102566</xdr:colOff>
      <xdr:row>45</xdr:row>
      <xdr:rowOff>159993</xdr:rowOff>
    </xdr:to>
    <xdr:sp macro="" textlink="">
      <xdr:nvSpPr>
        <xdr:cNvPr id="5149" name="Check Box 29" hidden="1">
          <a:extLst>
            <a:ext uri="{63B3BB69-23CF-44E3-9099-C40C66FF867C}">
              <a14:compatExt xmlns:a14="http://schemas.microsoft.com/office/drawing/2010/main" spid="_x0000_s5149"/>
            </a:ext>
            <a:ext uri="{FF2B5EF4-FFF2-40B4-BE49-F238E27FC236}">
              <a16:creationId xmlns:a16="http://schemas.microsoft.com/office/drawing/2014/main" id="{00000000-0008-0000-0300-00001D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44</xdr:row>
      <xdr:rowOff>12010</xdr:rowOff>
    </xdr:from>
    <xdr:to>
      <xdr:col>20</xdr:col>
      <xdr:colOff>102566</xdr:colOff>
      <xdr:row>44</xdr:row>
      <xdr:rowOff>161235</xdr:rowOff>
    </xdr:to>
    <xdr:sp macro="" textlink="">
      <xdr:nvSpPr>
        <xdr:cNvPr id="5150" name="Check Box 30" hidden="1">
          <a:extLst>
            <a:ext uri="{63B3BB69-23CF-44E3-9099-C40C66FF867C}">
              <a14:compatExt xmlns:a14="http://schemas.microsoft.com/office/drawing/2010/main" spid="_x0000_s5150"/>
            </a:ext>
            <a:ext uri="{FF2B5EF4-FFF2-40B4-BE49-F238E27FC236}">
              <a16:creationId xmlns:a16="http://schemas.microsoft.com/office/drawing/2014/main" id="{00000000-0008-0000-0300-00001E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48</xdr:row>
      <xdr:rowOff>19051</xdr:rowOff>
    </xdr:from>
    <xdr:to>
      <xdr:col>20</xdr:col>
      <xdr:colOff>102566</xdr:colOff>
      <xdr:row>48</xdr:row>
      <xdr:rowOff>171451</xdr:rowOff>
    </xdr:to>
    <xdr:sp macro="" textlink="">
      <xdr:nvSpPr>
        <xdr:cNvPr id="5151" name="Check Box 31" hidden="1">
          <a:extLst>
            <a:ext uri="{63B3BB69-23CF-44E3-9099-C40C66FF867C}">
              <a14:compatExt xmlns:a14="http://schemas.microsoft.com/office/drawing/2010/main" spid="_x0000_s5151"/>
            </a:ext>
            <a:ext uri="{FF2B5EF4-FFF2-40B4-BE49-F238E27FC236}">
              <a16:creationId xmlns:a16="http://schemas.microsoft.com/office/drawing/2014/main" id="{00000000-0008-0000-0300-00001F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47</xdr:row>
      <xdr:rowOff>19051</xdr:rowOff>
    </xdr:from>
    <xdr:to>
      <xdr:col>20</xdr:col>
      <xdr:colOff>102566</xdr:colOff>
      <xdr:row>47</xdr:row>
      <xdr:rowOff>171451</xdr:rowOff>
    </xdr:to>
    <xdr:sp macro="" textlink="">
      <xdr:nvSpPr>
        <xdr:cNvPr id="5152" name="Check Box 32" hidden="1">
          <a:extLst>
            <a:ext uri="{63B3BB69-23CF-44E3-9099-C40C66FF867C}">
              <a14:compatExt xmlns:a14="http://schemas.microsoft.com/office/drawing/2010/main" spid="_x0000_s5152"/>
            </a:ext>
            <a:ext uri="{FF2B5EF4-FFF2-40B4-BE49-F238E27FC236}">
              <a16:creationId xmlns:a16="http://schemas.microsoft.com/office/drawing/2014/main" id="{00000000-0008-0000-0300-0000201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</xdr:row>
          <xdr:rowOff>9525</xdr:rowOff>
        </xdr:from>
        <xdr:to>
          <xdr:col>17</xdr:col>
          <xdr:colOff>219075</xdr:colOff>
          <xdr:row>6</xdr:row>
          <xdr:rowOff>161925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</xdr:row>
          <xdr:rowOff>9525</xdr:rowOff>
        </xdr:from>
        <xdr:to>
          <xdr:col>17</xdr:col>
          <xdr:colOff>219075</xdr:colOff>
          <xdr:row>5</xdr:row>
          <xdr:rowOff>161925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</xdr:row>
          <xdr:rowOff>0</xdr:rowOff>
        </xdr:from>
        <xdr:to>
          <xdr:col>17</xdr:col>
          <xdr:colOff>219075</xdr:colOff>
          <xdr:row>4</xdr:row>
          <xdr:rowOff>152400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180975</xdr:rowOff>
        </xdr:from>
        <xdr:to>
          <xdr:col>17</xdr:col>
          <xdr:colOff>219075</xdr:colOff>
          <xdr:row>9</xdr:row>
          <xdr:rowOff>142875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0</xdr:rowOff>
        </xdr:from>
        <xdr:to>
          <xdr:col>17</xdr:col>
          <xdr:colOff>219075</xdr:colOff>
          <xdr:row>8</xdr:row>
          <xdr:rowOff>152400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11</xdr:row>
          <xdr:rowOff>9525</xdr:rowOff>
        </xdr:from>
        <xdr:to>
          <xdr:col>17</xdr:col>
          <xdr:colOff>219075</xdr:colOff>
          <xdr:row>11</xdr:row>
          <xdr:rowOff>161925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10</xdr:row>
          <xdr:rowOff>0</xdr:rowOff>
        </xdr:from>
        <xdr:to>
          <xdr:col>17</xdr:col>
          <xdr:colOff>219075</xdr:colOff>
          <xdr:row>10</xdr:row>
          <xdr:rowOff>152400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7</xdr:row>
          <xdr:rowOff>9525</xdr:rowOff>
        </xdr:from>
        <xdr:to>
          <xdr:col>17</xdr:col>
          <xdr:colOff>219075</xdr:colOff>
          <xdr:row>7</xdr:row>
          <xdr:rowOff>161925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28</xdr:row>
          <xdr:rowOff>28575</xdr:rowOff>
        </xdr:from>
        <xdr:to>
          <xdr:col>20</xdr:col>
          <xdr:colOff>104775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55</xdr:row>
          <xdr:rowOff>9525</xdr:rowOff>
        </xdr:from>
        <xdr:to>
          <xdr:col>20</xdr:col>
          <xdr:colOff>95250</xdr:colOff>
          <xdr:row>55</xdr:row>
          <xdr:rowOff>161925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54</xdr:row>
          <xdr:rowOff>9525</xdr:rowOff>
        </xdr:from>
        <xdr:to>
          <xdr:col>20</xdr:col>
          <xdr:colOff>95250</xdr:colOff>
          <xdr:row>54</xdr:row>
          <xdr:rowOff>161925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51</xdr:row>
          <xdr:rowOff>19050</xdr:rowOff>
        </xdr:from>
        <xdr:to>
          <xdr:col>20</xdr:col>
          <xdr:colOff>95250</xdr:colOff>
          <xdr:row>51</xdr:row>
          <xdr:rowOff>171450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53</xdr:row>
          <xdr:rowOff>19050</xdr:rowOff>
        </xdr:from>
        <xdr:to>
          <xdr:col>20</xdr:col>
          <xdr:colOff>95250</xdr:colOff>
          <xdr:row>53</xdr:row>
          <xdr:rowOff>171450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52</xdr:row>
          <xdr:rowOff>19050</xdr:rowOff>
        </xdr:from>
        <xdr:to>
          <xdr:col>20</xdr:col>
          <xdr:colOff>95250</xdr:colOff>
          <xdr:row>52</xdr:row>
          <xdr:rowOff>171450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29</xdr:row>
          <xdr:rowOff>9525</xdr:rowOff>
        </xdr:from>
        <xdr:to>
          <xdr:col>22</xdr:col>
          <xdr:colOff>76200</xdr:colOff>
          <xdr:row>29</xdr:row>
          <xdr:rowOff>161925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28</xdr:row>
          <xdr:rowOff>28575</xdr:rowOff>
        </xdr:from>
        <xdr:to>
          <xdr:col>22</xdr:col>
          <xdr:colOff>76200</xdr:colOff>
          <xdr:row>29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27</xdr:row>
          <xdr:rowOff>28575</xdr:rowOff>
        </xdr:from>
        <xdr:to>
          <xdr:col>22</xdr:col>
          <xdr:colOff>76200</xdr:colOff>
          <xdr:row>28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32</xdr:row>
          <xdr:rowOff>9525</xdr:rowOff>
        </xdr:from>
        <xdr:to>
          <xdr:col>22</xdr:col>
          <xdr:colOff>76200</xdr:colOff>
          <xdr:row>32</xdr:row>
          <xdr:rowOff>161925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31</xdr:row>
          <xdr:rowOff>19050</xdr:rowOff>
        </xdr:from>
        <xdr:to>
          <xdr:col>22</xdr:col>
          <xdr:colOff>76200</xdr:colOff>
          <xdr:row>31</xdr:row>
          <xdr:rowOff>171450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30</xdr:row>
          <xdr:rowOff>9525</xdr:rowOff>
        </xdr:from>
        <xdr:to>
          <xdr:col>22</xdr:col>
          <xdr:colOff>76200</xdr:colOff>
          <xdr:row>30</xdr:row>
          <xdr:rowOff>161925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34</xdr:row>
          <xdr:rowOff>19050</xdr:rowOff>
        </xdr:from>
        <xdr:to>
          <xdr:col>22</xdr:col>
          <xdr:colOff>76200</xdr:colOff>
          <xdr:row>34</xdr:row>
          <xdr:rowOff>171450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33</xdr:row>
          <xdr:rowOff>9525</xdr:rowOff>
        </xdr:from>
        <xdr:to>
          <xdr:col>22</xdr:col>
          <xdr:colOff>76200</xdr:colOff>
          <xdr:row>33</xdr:row>
          <xdr:rowOff>161925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37</xdr:row>
          <xdr:rowOff>19050</xdr:rowOff>
        </xdr:from>
        <xdr:to>
          <xdr:col>22</xdr:col>
          <xdr:colOff>76200</xdr:colOff>
          <xdr:row>37</xdr:row>
          <xdr:rowOff>171450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36</xdr:row>
          <xdr:rowOff>28575</xdr:rowOff>
        </xdr:from>
        <xdr:to>
          <xdr:col>22</xdr:col>
          <xdr:colOff>76200</xdr:colOff>
          <xdr:row>37</xdr:row>
          <xdr:rowOff>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35</xdr:row>
          <xdr:rowOff>19050</xdr:rowOff>
        </xdr:from>
        <xdr:to>
          <xdr:col>22</xdr:col>
          <xdr:colOff>76200</xdr:colOff>
          <xdr:row>35</xdr:row>
          <xdr:rowOff>171450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3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40</xdr:row>
          <xdr:rowOff>9525</xdr:rowOff>
        </xdr:from>
        <xdr:to>
          <xdr:col>22</xdr:col>
          <xdr:colOff>76200</xdr:colOff>
          <xdr:row>40</xdr:row>
          <xdr:rowOff>161925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39</xdr:row>
          <xdr:rowOff>19050</xdr:rowOff>
        </xdr:from>
        <xdr:to>
          <xdr:col>22</xdr:col>
          <xdr:colOff>76200</xdr:colOff>
          <xdr:row>39</xdr:row>
          <xdr:rowOff>171450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38</xdr:row>
          <xdr:rowOff>19050</xdr:rowOff>
        </xdr:from>
        <xdr:to>
          <xdr:col>22</xdr:col>
          <xdr:colOff>76200</xdr:colOff>
          <xdr:row>38</xdr:row>
          <xdr:rowOff>171450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3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42</xdr:row>
          <xdr:rowOff>19050</xdr:rowOff>
        </xdr:from>
        <xdr:to>
          <xdr:col>22</xdr:col>
          <xdr:colOff>76200</xdr:colOff>
          <xdr:row>42</xdr:row>
          <xdr:rowOff>171450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41</xdr:row>
          <xdr:rowOff>19050</xdr:rowOff>
        </xdr:from>
        <xdr:to>
          <xdr:col>22</xdr:col>
          <xdr:colOff>76200</xdr:colOff>
          <xdr:row>41</xdr:row>
          <xdr:rowOff>171450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50</xdr:row>
          <xdr:rowOff>19050</xdr:rowOff>
        </xdr:from>
        <xdr:to>
          <xdr:col>22</xdr:col>
          <xdr:colOff>76200</xdr:colOff>
          <xdr:row>50</xdr:row>
          <xdr:rowOff>171450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49</xdr:row>
          <xdr:rowOff>9525</xdr:rowOff>
        </xdr:from>
        <xdr:to>
          <xdr:col>22</xdr:col>
          <xdr:colOff>76200</xdr:colOff>
          <xdr:row>49</xdr:row>
          <xdr:rowOff>161925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43</xdr:row>
          <xdr:rowOff>9525</xdr:rowOff>
        </xdr:from>
        <xdr:to>
          <xdr:col>22</xdr:col>
          <xdr:colOff>76200</xdr:colOff>
          <xdr:row>43</xdr:row>
          <xdr:rowOff>161925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3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46</xdr:row>
          <xdr:rowOff>9525</xdr:rowOff>
        </xdr:from>
        <xdr:to>
          <xdr:col>22</xdr:col>
          <xdr:colOff>76200</xdr:colOff>
          <xdr:row>46</xdr:row>
          <xdr:rowOff>161925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45</xdr:row>
          <xdr:rowOff>9525</xdr:rowOff>
        </xdr:from>
        <xdr:to>
          <xdr:col>22</xdr:col>
          <xdr:colOff>76200</xdr:colOff>
          <xdr:row>45</xdr:row>
          <xdr:rowOff>161925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44</xdr:row>
          <xdr:rowOff>9525</xdr:rowOff>
        </xdr:from>
        <xdr:to>
          <xdr:col>22</xdr:col>
          <xdr:colOff>76200</xdr:colOff>
          <xdr:row>44</xdr:row>
          <xdr:rowOff>161925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48</xdr:row>
          <xdr:rowOff>19050</xdr:rowOff>
        </xdr:from>
        <xdr:to>
          <xdr:col>22</xdr:col>
          <xdr:colOff>76200</xdr:colOff>
          <xdr:row>48</xdr:row>
          <xdr:rowOff>171450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3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47</xdr:row>
          <xdr:rowOff>19050</xdr:rowOff>
        </xdr:from>
        <xdr:to>
          <xdr:col>22</xdr:col>
          <xdr:colOff>76200</xdr:colOff>
          <xdr:row>47</xdr:row>
          <xdr:rowOff>171450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28</xdr:row>
          <xdr:rowOff>28575</xdr:rowOff>
        </xdr:from>
        <xdr:to>
          <xdr:col>22</xdr:col>
          <xdr:colOff>76200</xdr:colOff>
          <xdr:row>29</xdr:row>
          <xdr:rowOff>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3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55</xdr:row>
          <xdr:rowOff>9525</xdr:rowOff>
        </xdr:from>
        <xdr:to>
          <xdr:col>22</xdr:col>
          <xdr:colOff>76200</xdr:colOff>
          <xdr:row>55</xdr:row>
          <xdr:rowOff>161925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3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54</xdr:row>
          <xdr:rowOff>9525</xdr:rowOff>
        </xdr:from>
        <xdr:to>
          <xdr:col>22</xdr:col>
          <xdr:colOff>76200</xdr:colOff>
          <xdr:row>54</xdr:row>
          <xdr:rowOff>161925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3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51</xdr:row>
          <xdr:rowOff>19050</xdr:rowOff>
        </xdr:from>
        <xdr:to>
          <xdr:col>22</xdr:col>
          <xdr:colOff>76200</xdr:colOff>
          <xdr:row>51</xdr:row>
          <xdr:rowOff>171450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3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53</xdr:row>
          <xdr:rowOff>19050</xdr:rowOff>
        </xdr:from>
        <xdr:to>
          <xdr:col>22</xdr:col>
          <xdr:colOff>76200</xdr:colOff>
          <xdr:row>53</xdr:row>
          <xdr:rowOff>171450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52</xdr:row>
          <xdr:rowOff>19050</xdr:rowOff>
        </xdr:from>
        <xdr:to>
          <xdr:col>22</xdr:col>
          <xdr:colOff>76200</xdr:colOff>
          <xdr:row>52</xdr:row>
          <xdr:rowOff>171450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3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59</xdr:row>
          <xdr:rowOff>19050</xdr:rowOff>
        </xdr:from>
        <xdr:to>
          <xdr:col>20</xdr:col>
          <xdr:colOff>95250</xdr:colOff>
          <xdr:row>59</xdr:row>
          <xdr:rowOff>171450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3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58</xdr:row>
          <xdr:rowOff>9525</xdr:rowOff>
        </xdr:from>
        <xdr:to>
          <xdr:col>20</xdr:col>
          <xdr:colOff>95250</xdr:colOff>
          <xdr:row>58</xdr:row>
          <xdr:rowOff>161925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3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57</xdr:row>
          <xdr:rowOff>19050</xdr:rowOff>
        </xdr:from>
        <xdr:to>
          <xdr:col>20</xdr:col>
          <xdr:colOff>95250</xdr:colOff>
          <xdr:row>57</xdr:row>
          <xdr:rowOff>171450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3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56</xdr:row>
          <xdr:rowOff>19050</xdr:rowOff>
        </xdr:from>
        <xdr:to>
          <xdr:col>20</xdr:col>
          <xdr:colOff>95250</xdr:colOff>
          <xdr:row>56</xdr:row>
          <xdr:rowOff>171450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3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64</xdr:row>
          <xdr:rowOff>9525</xdr:rowOff>
        </xdr:from>
        <xdr:to>
          <xdr:col>20</xdr:col>
          <xdr:colOff>95250</xdr:colOff>
          <xdr:row>64</xdr:row>
          <xdr:rowOff>161925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3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63</xdr:row>
          <xdr:rowOff>9525</xdr:rowOff>
        </xdr:from>
        <xdr:to>
          <xdr:col>20</xdr:col>
          <xdr:colOff>95250</xdr:colOff>
          <xdr:row>63</xdr:row>
          <xdr:rowOff>161925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3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60</xdr:row>
          <xdr:rowOff>19050</xdr:rowOff>
        </xdr:from>
        <xdr:to>
          <xdr:col>20</xdr:col>
          <xdr:colOff>95250</xdr:colOff>
          <xdr:row>60</xdr:row>
          <xdr:rowOff>171450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3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62</xdr:row>
          <xdr:rowOff>19050</xdr:rowOff>
        </xdr:from>
        <xdr:to>
          <xdr:col>20</xdr:col>
          <xdr:colOff>95250</xdr:colOff>
          <xdr:row>62</xdr:row>
          <xdr:rowOff>171450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3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61</xdr:row>
          <xdr:rowOff>19050</xdr:rowOff>
        </xdr:from>
        <xdr:to>
          <xdr:col>20</xdr:col>
          <xdr:colOff>95250</xdr:colOff>
          <xdr:row>61</xdr:row>
          <xdr:rowOff>171450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3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59</xdr:row>
          <xdr:rowOff>19050</xdr:rowOff>
        </xdr:from>
        <xdr:to>
          <xdr:col>22</xdr:col>
          <xdr:colOff>76200</xdr:colOff>
          <xdr:row>59</xdr:row>
          <xdr:rowOff>171450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3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58</xdr:row>
          <xdr:rowOff>9525</xdr:rowOff>
        </xdr:from>
        <xdr:to>
          <xdr:col>22</xdr:col>
          <xdr:colOff>76200</xdr:colOff>
          <xdr:row>58</xdr:row>
          <xdr:rowOff>161925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3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57</xdr:row>
          <xdr:rowOff>19050</xdr:rowOff>
        </xdr:from>
        <xdr:to>
          <xdr:col>22</xdr:col>
          <xdr:colOff>76200</xdr:colOff>
          <xdr:row>57</xdr:row>
          <xdr:rowOff>171450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3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56</xdr:row>
          <xdr:rowOff>19050</xdr:rowOff>
        </xdr:from>
        <xdr:to>
          <xdr:col>22</xdr:col>
          <xdr:colOff>76200</xdr:colOff>
          <xdr:row>56</xdr:row>
          <xdr:rowOff>171450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3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64</xdr:row>
          <xdr:rowOff>9525</xdr:rowOff>
        </xdr:from>
        <xdr:to>
          <xdr:col>22</xdr:col>
          <xdr:colOff>76200</xdr:colOff>
          <xdr:row>64</xdr:row>
          <xdr:rowOff>161925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3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63</xdr:row>
          <xdr:rowOff>9525</xdr:rowOff>
        </xdr:from>
        <xdr:to>
          <xdr:col>22</xdr:col>
          <xdr:colOff>76200</xdr:colOff>
          <xdr:row>63</xdr:row>
          <xdr:rowOff>161925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3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60</xdr:row>
          <xdr:rowOff>19050</xdr:rowOff>
        </xdr:from>
        <xdr:to>
          <xdr:col>22</xdr:col>
          <xdr:colOff>76200</xdr:colOff>
          <xdr:row>60</xdr:row>
          <xdr:rowOff>171450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3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62</xdr:row>
          <xdr:rowOff>19050</xdr:rowOff>
        </xdr:from>
        <xdr:to>
          <xdr:col>22</xdr:col>
          <xdr:colOff>76200</xdr:colOff>
          <xdr:row>62</xdr:row>
          <xdr:rowOff>171450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3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61</xdr:row>
          <xdr:rowOff>19050</xdr:rowOff>
        </xdr:from>
        <xdr:to>
          <xdr:col>22</xdr:col>
          <xdr:colOff>76200</xdr:colOff>
          <xdr:row>61</xdr:row>
          <xdr:rowOff>171450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3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66</xdr:row>
          <xdr:rowOff>19050</xdr:rowOff>
        </xdr:from>
        <xdr:to>
          <xdr:col>20</xdr:col>
          <xdr:colOff>95250</xdr:colOff>
          <xdr:row>66</xdr:row>
          <xdr:rowOff>171450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3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65</xdr:row>
          <xdr:rowOff>19050</xdr:rowOff>
        </xdr:from>
        <xdr:to>
          <xdr:col>20</xdr:col>
          <xdr:colOff>95250</xdr:colOff>
          <xdr:row>65</xdr:row>
          <xdr:rowOff>171450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3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66</xdr:row>
          <xdr:rowOff>19050</xdr:rowOff>
        </xdr:from>
        <xdr:to>
          <xdr:col>22</xdr:col>
          <xdr:colOff>76200</xdr:colOff>
          <xdr:row>66</xdr:row>
          <xdr:rowOff>171450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3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65</xdr:row>
          <xdr:rowOff>19050</xdr:rowOff>
        </xdr:from>
        <xdr:to>
          <xdr:col>22</xdr:col>
          <xdr:colOff>76200</xdr:colOff>
          <xdr:row>65</xdr:row>
          <xdr:rowOff>171450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3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104</xdr:row>
          <xdr:rowOff>19050</xdr:rowOff>
        </xdr:from>
        <xdr:to>
          <xdr:col>28</xdr:col>
          <xdr:colOff>200025</xdr:colOff>
          <xdr:row>104</xdr:row>
          <xdr:rowOff>171450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3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103</xdr:row>
          <xdr:rowOff>19050</xdr:rowOff>
        </xdr:from>
        <xdr:to>
          <xdr:col>28</xdr:col>
          <xdr:colOff>200025</xdr:colOff>
          <xdr:row>103</xdr:row>
          <xdr:rowOff>171450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3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104</xdr:row>
          <xdr:rowOff>19050</xdr:rowOff>
        </xdr:from>
        <xdr:to>
          <xdr:col>28</xdr:col>
          <xdr:colOff>209550</xdr:colOff>
          <xdr:row>104</xdr:row>
          <xdr:rowOff>171450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3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29</xdr:row>
          <xdr:rowOff>9525</xdr:rowOff>
        </xdr:from>
        <xdr:to>
          <xdr:col>20</xdr:col>
          <xdr:colOff>114300</xdr:colOff>
          <xdr:row>29</xdr:row>
          <xdr:rowOff>161925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3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27</xdr:row>
          <xdr:rowOff>28575</xdr:rowOff>
        </xdr:from>
        <xdr:to>
          <xdr:col>20</xdr:col>
          <xdr:colOff>114300</xdr:colOff>
          <xdr:row>28</xdr:row>
          <xdr:rowOff>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3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32</xdr:row>
          <xdr:rowOff>9525</xdr:rowOff>
        </xdr:from>
        <xdr:to>
          <xdr:col>20</xdr:col>
          <xdr:colOff>114300</xdr:colOff>
          <xdr:row>32</xdr:row>
          <xdr:rowOff>161925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3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31</xdr:row>
          <xdr:rowOff>19050</xdr:rowOff>
        </xdr:from>
        <xdr:to>
          <xdr:col>20</xdr:col>
          <xdr:colOff>114300</xdr:colOff>
          <xdr:row>31</xdr:row>
          <xdr:rowOff>171450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3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30</xdr:row>
          <xdr:rowOff>9525</xdr:rowOff>
        </xdr:from>
        <xdr:to>
          <xdr:col>20</xdr:col>
          <xdr:colOff>114300</xdr:colOff>
          <xdr:row>30</xdr:row>
          <xdr:rowOff>161925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3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34</xdr:row>
          <xdr:rowOff>19050</xdr:rowOff>
        </xdr:from>
        <xdr:to>
          <xdr:col>20</xdr:col>
          <xdr:colOff>114300</xdr:colOff>
          <xdr:row>34</xdr:row>
          <xdr:rowOff>171450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3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33</xdr:row>
          <xdr:rowOff>9525</xdr:rowOff>
        </xdr:from>
        <xdr:to>
          <xdr:col>20</xdr:col>
          <xdr:colOff>114300</xdr:colOff>
          <xdr:row>33</xdr:row>
          <xdr:rowOff>161925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3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37</xdr:row>
          <xdr:rowOff>19050</xdr:rowOff>
        </xdr:from>
        <xdr:to>
          <xdr:col>20</xdr:col>
          <xdr:colOff>114300</xdr:colOff>
          <xdr:row>37</xdr:row>
          <xdr:rowOff>171450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3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36</xdr:row>
          <xdr:rowOff>28575</xdr:rowOff>
        </xdr:from>
        <xdr:to>
          <xdr:col>20</xdr:col>
          <xdr:colOff>114300</xdr:colOff>
          <xdr:row>37</xdr:row>
          <xdr:rowOff>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3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35</xdr:row>
          <xdr:rowOff>19050</xdr:rowOff>
        </xdr:from>
        <xdr:to>
          <xdr:col>20</xdr:col>
          <xdr:colOff>114300</xdr:colOff>
          <xdr:row>35</xdr:row>
          <xdr:rowOff>171450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3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40</xdr:row>
          <xdr:rowOff>9525</xdr:rowOff>
        </xdr:from>
        <xdr:to>
          <xdr:col>20</xdr:col>
          <xdr:colOff>114300</xdr:colOff>
          <xdr:row>40</xdr:row>
          <xdr:rowOff>161925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3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39</xdr:row>
          <xdr:rowOff>19050</xdr:rowOff>
        </xdr:from>
        <xdr:to>
          <xdr:col>20</xdr:col>
          <xdr:colOff>114300</xdr:colOff>
          <xdr:row>39</xdr:row>
          <xdr:rowOff>171450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3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38</xdr:row>
          <xdr:rowOff>19050</xdr:rowOff>
        </xdr:from>
        <xdr:to>
          <xdr:col>20</xdr:col>
          <xdr:colOff>114300</xdr:colOff>
          <xdr:row>38</xdr:row>
          <xdr:rowOff>171450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3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42</xdr:row>
          <xdr:rowOff>19050</xdr:rowOff>
        </xdr:from>
        <xdr:to>
          <xdr:col>20</xdr:col>
          <xdr:colOff>114300</xdr:colOff>
          <xdr:row>42</xdr:row>
          <xdr:rowOff>171450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3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41</xdr:row>
          <xdr:rowOff>19050</xdr:rowOff>
        </xdr:from>
        <xdr:to>
          <xdr:col>20</xdr:col>
          <xdr:colOff>114300</xdr:colOff>
          <xdr:row>41</xdr:row>
          <xdr:rowOff>171450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3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50</xdr:row>
          <xdr:rowOff>19050</xdr:rowOff>
        </xdr:from>
        <xdr:to>
          <xdr:col>20</xdr:col>
          <xdr:colOff>114300</xdr:colOff>
          <xdr:row>50</xdr:row>
          <xdr:rowOff>171450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3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49</xdr:row>
          <xdr:rowOff>9525</xdr:rowOff>
        </xdr:from>
        <xdr:to>
          <xdr:col>20</xdr:col>
          <xdr:colOff>114300</xdr:colOff>
          <xdr:row>49</xdr:row>
          <xdr:rowOff>161925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3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43</xdr:row>
          <xdr:rowOff>9525</xdr:rowOff>
        </xdr:from>
        <xdr:to>
          <xdr:col>20</xdr:col>
          <xdr:colOff>114300</xdr:colOff>
          <xdr:row>43</xdr:row>
          <xdr:rowOff>161925</xdr:rowOff>
        </xdr:to>
        <xdr:sp macro="" textlink="">
          <xdr:nvSpPr>
            <xdr:cNvPr id="5240" name="Check Box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3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46</xdr:row>
          <xdr:rowOff>9525</xdr:rowOff>
        </xdr:from>
        <xdr:to>
          <xdr:col>20</xdr:col>
          <xdr:colOff>114300</xdr:colOff>
          <xdr:row>46</xdr:row>
          <xdr:rowOff>161925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3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45</xdr:row>
          <xdr:rowOff>9525</xdr:rowOff>
        </xdr:from>
        <xdr:to>
          <xdr:col>20</xdr:col>
          <xdr:colOff>114300</xdr:colOff>
          <xdr:row>45</xdr:row>
          <xdr:rowOff>161925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3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44</xdr:row>
          <xdr:rowOff>9525</xdr:rowOff>
        </xdr:from>
        <xdr:to>
          <xdr:col>20</xdr:col>
          <xdr:colOff>114300</xdr:colOff>
          <xdr:row>44</xdr:row>
          <xdr:rowOff>161925</xdr:rowOff>
        </xdr:to>
        <xdr:sp macro="" textlink="">
          <xdr:nvSpPr>
            <xdr:cNvPr id="5243" name="Check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3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48</xdr:row>
          <xdr:rowOff>19050</xdr:rowOff>
        </xdr:from>
        <xdr:to>
          <xdr:col>20</xdr:col>
          <xdr:colOff>114300</xdr:colOff>
          <xdr:row>48</xdr:row>
          <xdr:rowOff>171450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3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47</xdr:row>
          <xdr:rowOff>19050</xdr:rowOff>
        </xdr:from>
        <xdr:to>
          <xdr:col>20</xdr:col>
          <xdr:colOff>114300</xdr:colOff>
          <xdr:row>47</xdr:row>
          <xdr:rowOff>171450</xdr:rowOff>
        </xdr:to>
        <xdr:sp macro="" textlink="">
          <xdr:nvSpPr>
            <xdr:cNvPr id="5245" name="Check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3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70</xdr:row>
          <xdr:rowOff>9525</xdr:rowOff>
        </xdr:from>
        <xdr:to>
          <xdr:col>20</xdr:col>
          <xdr:colOff>95250</xdr:colOff>
          <xdr:row>70</xdr:row>
          <xdr:rowOff>161925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3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69</xdr:row>
          <xdr:rowOff>9525</xdr:rowOff>
        </xdr:from>
        <xdr:to>
          <xdr:col>20</xdr:col>
          <xdr:colOff>95250</xdr:colOff>
          <xdr:row>69</xdr:row>
          <xdr:rowOff>161925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3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68</xdr:row>
          <xdr:rowOff>19050</xdr:rowOff>
        </xdr:from>
        <xdr:to>
          <xdr:col>20</xdr:col>
          <xdr:colOff>95250</xdr:colOff>
          <xdr:row>68</xdr:row>
          <xdr:rowOff>171450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3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67</xdr:row>
          <xdr:rowOff>19050</xdr:rowOff>
        </xdr:from>
        <xdr:to>
          <xdr:col>20</xdr:col>
          <xdr:colOff>95250</xdr:colOff>
          <xdr:row>67</xdr:row>
          <xdr:rowOff>171450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3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70</xdr:row>
          <xdr:rowOff>9525</xdr:rowOff>
        </xdr:from>
        <xdr:to>
          <xdr:col>22</xdr:col>
          <xdr:colOff>76200</xdr:colOff>
          <xdr:row>70</xdr:row>
          <xdr:rowOff>161925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3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69</xdr:row>
          <xdr:rowOff>9525</xdr:rowOff>
        </xdr:from>
        <xdr:to>
          <xdr:col>22</xdr:col>
          <xdr:colOff>76200</xdr:colOff>
          <xdr:row>69</xdr:row>
          <xdr:rowOff>161925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3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68</xdr:row>
          <xdr:rowOff>19050</xdr:rowOff>
        </xdr:from>
        <xdr:to>
          <xdr:col>22</xdr:col>
          <xdr:colOff>76200</xdr:colOff>
          <xdr:row>68</xdr:row>
          <xdr:rowOff>171450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3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67</xdr:row>
          <xdr:rowOff>19050</xdr:rowOff>
        </xdr:from>
        <xdr:to>
          <xdr:col>22</xdr:col>
          <xdr:colOff>76200</xdr:colOff>
          <xdr:row>67</xdr:row>
          <xdr:rowOff>171450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3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72</xdr:row>
          <xdr:rowOff>19050</xdr:rowOff>
        </xdr:from>
        <xdr:to>
          <xdr:col>20</xdr:col>
          <xdr:colOff>95250</xdr:colOff>
          <xdr:row>72</xdr:row>
          <xdr:rowOff>171450</xdr:rowOff>
        </xdr:to>
        <xdr:sp macro="" textlink="">
          <xdr:nvSpPr>
            <xdr:cNvPr id="5258" name="Check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3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71</xdr:row>
          <xdr:rowOff>19050</xdr:rowOff>
        </xdr:from>
        <xdr:to>
          <xdr:col>20</xdr:col>
          <xdr:colOff>95250</xdr:colOff>
          <xdr:row>71</xdr:row>
          <xdr:rowOff>171450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3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72</xdr:row>
          <xdr:rowOff>19050</xdr:rowOff>
        </xdr:from>
        <xdr:to>
          <xdr:col>22</xdr:col>
          <xdr:colOff>76200</xdr:colOff>
          <xdr:row>72</xdr:row>
          <xdr:rowOff>171450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3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71</xdr:row>
          <xdr:rowOff>19050</xdr:rowOff>
        </xdr:from>
        <xdr:to>
          <xdr:col>22</xdr:col>
          <xdr:colOff>76200</xdr:colOff>
          <xdr:row>71</xdr:row>
          <xdr:rowOff>171450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3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76</xdr:row>
          <xdr:rowOff>9525</xdr:rowOff>
        </xdr:from>
        <xdr:to>
          <xdr:col>20</xdr:col>
          <xdr:colOff>95250</xdr:colOff>
          <xdr:row>76</xdr:row>
          <xdr:rowOff>161925</xdr:rowOff>
        </xdr:to>
        <xdr:sp macro="" textlink="">
          <xdr:nvSpPr>
            <xdr:cNvPr id="5274" name="Check Box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3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75</xdr:row>
          <xdr:rowOff>9525</xdr:rowOff>
        </xdr:from>
        <xdr:to>
          <xdr:col>20</xdr:col>
          <xdr:colOff>95250</xdr:colOff>
          <xdr:row>75</xdr:row>
          <xdr:rowOff>161925</xdr:rowOff>
        </xdr:to>
        <xdr:sp macro="" textlink="">
          <xdr:nvSpPr>
            <xdr:cNvPr id="5275" name="Check Box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3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74</xdr:row>
          <xdr:rowOff>19050</xdr:rowOff>
        </xdr:from>
        <xdr:to>
          <xdr:col>20</xdr:col>
          <xdr:colOff>95250</xdr:colOff>
          <xdr:row>74</xdr:row>
          <xdr:rowOff>171450</xdr:rowOff>
        </xdr:to>
        <xdr:sp macro="" textlink="">
          <xdr:nvSpPr>
            <xdr:cNvPr id="5276" name="Check Box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3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73</xdr:row>
          <xdr:rowOff>19050</xdr:rowOff>
        </xdr:from>
        <xdr:to>
          <xdr:col>20</xdr:col>
          <xdr:colOff>95250</xdr:colOff>
          <xdr:row>73</xdr:row>
          <xdr:rowOff>171450</xdr:rowOff>
        </xdr:to>
        <xdr:sp macro="" textlink="">
          <xdr:nvSpPr>
            <xdr:cNvPr id="5277" name="Check Box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3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76</xdr:row>
          <xdr:rowOff>9525</xdr:rowOff>
        </xdr:from>
        <xdr:to>
          <xdr:col>22</xdr:col>
          <xdr:colOff>76200</xdr:colOff>
          <xdr:row>76</xdr:row>
          <xdr:rowOff>161925</xdr:rowOff>
        </xdr:to>
        <xdr:sp macro="" textlink="">
          <xdr:nvSpPr>
            <xdr:cNvPr id="5278" name="Check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3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75</xdr:row>
          <xdr:rowOff>9525</xdr:rowOff>
        </xdr:from>
        <xdr:to>
          <xdr:col>22</xdr:col>
          <xdr:colOff>76200</xdr:colOff>
          <xdr:row>75</xdr:row>
          <xdr:rowOff>161925</xdr:rowOff>
        </xdr:to>
        <xdr:sp macro="" textlink="">
          <xdr:nvSpPr>
            <xdr:cNvPr id="5279" name="Check Box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3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74</xdr:row>
          <xdr:rowOff>19050</xdr:rowOff>
        </xdr:from>
        <xdr:to>
          <xdr:col>22</xdr:col>
          <xdr:colOff>76200</xdr:colOff>
          <xdr:row>74</xdr:row>
          <xdr:rowOff>171450</xdr:rowOff>
        </xdr:to>
        <xdr:sp macro="" textlink="">
          <xdr:nvSpPr>
            <xdr:cNvPr id="5280" name="Check Box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3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73</xdr:row>
          <xdr:rowOff>19050</xdr:rowOff>
        </xdr:from>
        <xdr:to>
          <xdr:col>22</xdr:col>
          <xdr:colOff>76200</xdr:colOff>
          <xdr:row>73</xdr:row>
          <xdr:rowOff>171450</xdr:rowOff>
        </xdr:to>
        <xdr:sp macro="" textlink="">
          <xdr:nvSpPr>
            <xdr:cNvPr id="5281" name="Check Box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3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78</xdr:row>
          <xdr:rowOff>19050</xdr:rowOff>
        </xdr:from>
        <xdr:to>
          <xdr:col>20</xdr:col>
          <xdr:colOff>95250</xdr:colOff>
          <xdr:row>78</xdr:row>
          <xdr:rowOff>171450</xdr:rowOff>
        </xdr:to>
        <xdr:sp macro="" textlink="">
          <xdr:nvSpPr>
            <xdr:cNvPr id="5282" name="Check Box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3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77</xdr:row>
          <xdr:rowOff>19050</xdr:rowOff>
        </xdr:from>
        <xdr:to>
          <xdr:col>20</xdr:col>
          <xdr:colOff>95250</xdr:colOff>
          <xdr:row>77</xdr:row>
          <xdr:rowOff>171450</xdr:rowOff>
        </xdr:to>
        <xdr:sp macro="" textlink="">
          <xdr:nvSpPr>
            <xdr:cNvPr id="5283" name="Check Box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3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78</xdr:row>
          <xdr:rowOff>19050</xdr:rowOff>
        </xdr:from>
        <xdr:to>
          <xdr:col>22</xdr:col>
          <xdr:colOff>76200</xdr:colOff>
          <xdr:row>78</xdr:row>
          <xdr:rowOff>171450</xdr:rowOff>
        </xdr:to>
        <xdr:sp macro="" textlink="">
          <xdr:nvSpPr>
            <xdr:cNvPr id="5284" name="Check Box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3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77</xdr:row>
          <xdr:rowOff>19050</xdr:rowOff>
        </xdr:from>
        <xdr:to>
          <xdr:col>22</xdr:col>
          <xdr:colOff>76200</xdr:colOff>
          <xdr:row>77</xdr:row>
          <xdr:rowOff>171450</xdr:rowOff>
        </xdr:to>
        <xdr:sp macro="" textlink="">
          <xdr:nvSpPr>
            <xdr:cNvPr id="5285" name="Check Box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3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82</xdr:row>
          <xdr:rowOff>9525</xdr:rowOff>
        </xdr:from>
        <xdr:to>
          <xdr:col>20</xdr:col>
          <xdr:colOff>95250</xdr:colOff>
          <xdr:row>82</xdr:row>
          <xdr:rowOff>161925</xdr:rowOff>
        </xdr:to>
        <xdr:sp macro="" textlink="">
          <xdr:nvSpPr>
            <xdr:cNvPr id="5286" name="Check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3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81</xdr:row>
          <xdr:rowOff>9525</xdr:rowOff>
        </xdr:from>
        <xdr:to>
          <xdr:col>20</xdr:col>
          <xdr:colOff>95250</xdr:colOff>
          <xdr:row>81</xdr:row>
          <xdr:rowOff>161925</xdr:rowOff>
        </xdr:to>
        <xdr:sp macro="" textlink="">
          <xdr:nvSpPr>
            <xdr:cNvPr id="5287" name="Check Box 167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3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80</xdr:row>
          <xdr:rowOff>19050</xdr:rowOff>
        </xdr:from>
        <xdr:to>
          <xdr:col>20</xdr:col>
          <xdr:colOff>95250</xdr:colOff>
          <xdr:row>80</xdr:row>
          <xdr:rowOff>171450</xdr:rowOff>
        </xdr:to>
        <xdr:sp macro="" textlink="">
          <xdr:nvSpPr>
            <xdr:cNvPr id="5288" name="Check Box 168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3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79</xdr:row>
          <xdr:rowOff>19050</xdr:rowOff>
        </xdr:from>
        <xdr:to>
          <xdr:col>20</xdr:col>
          <xdr:colOff>95250</xdr:colOff>
          <xdr:row>79</xdr:row>
          <xdr:rowOff>171450</xdr:rowOff>
        </xdr:to>
        <xdr:sp macro="" textlink="">
          <xdr:nvSpPr>
            <xdr:cNvPr id="5289" name="Check Box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3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82</xdr:row>
          <xdr:rowOff>9525</xdr:rowOff>
        </xdr:from>
        <xdr:to>
          <xdr:col>22</xdr:col>
          <xdr:colOff>76200</xdr:colOff>
          <xdr:row>82</xdr:row>
          <xdr:rowOff>161925</xdr:rowOff>
        </xdr:to>
        <xdr:sp macro="" textlink="">
          <xdr:nvSpPr>
            <xdr:cNvPr id="5290" name="Check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3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81</xdr:row>
          <xdr:rowOff>9525</xdr:rowOff>
        </xdr:from>
        <xdr:to>
          <xdr:col>22</xdr:col>
          <xdr:colOff>76200</xdr:colOff>
          <xdr:row>81</xdr:row>
          <xdr:rowOff>161925</xdr:rowOff>
        </xdr:to>
        <xdr:sp macro="" textlink="">
          <xdr:nvSpPr>
            <xdr:cNvPr id="5291" name="Check Box 17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3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80</xdr:row>
          <xdr:rowOff>19050</xdr:rowOff>
        </xdr:from>
        <xdr:to>
          <xdr:col>22</xdr:col>
          <xdr:colOff>76200</xdr:colOff>
          <xdr:row>80</xdr:row>
          <xdr:rowOff>171450</xdr:rowOff>
        </xdr:to>
        <xdr:sp macro="" textlink="">
          <xdr:nvSpPr>
            <xdr:cNvPr id="5292" name="Check Box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3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79</xdr:row>
          <xdr:rowOff>19050</xdr:rowOff>
        </xdr:from>
        <xdr:to>
          <xdr:col>22</xdr:col>
          <xdr:colOff>76200</xdr:colOff>
          <xdr:row>79</xdr:row>
          <xdr:rowOff>171450</xdr:rowOff>
        </xdr:to>
        <xdr:sp macro="" textlink="">
          <xdr:nvSpPr>
            <xdr:cNvPr id="5293" name="Check Box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3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84</xdr:row>
          <xdr:rowOff>19050</xdr:rowOff>
        </xdr:from>
        <xdr:to>
          <xdr:col>20</xdr:col>
          <xdr:colOff>95250</xdr:colOff>
          <xdr:row>84</xdr:row>
          <xdr:rowOff>171450</xdr:rowOff>
        </xdr:to>
        <xdr:sp macro="" textlink="">
          <xdr:nvSpPr>
            <xdr:cNvPr id="5294" name="Check Box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3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83</xdr:row>
          <xdr:rowOff>19050</xdr:rowOff>
        </xdr:from>
        <xdr:to>
          <xdr:col>20</xdr:col>
          <xdr:colOff>95250</xdr:colOff>
          <xdr:row>83</xdr:row>
          <xdr:rowOff>171450</xdr:rowOff>
        </xdr:to>
        <xdr:sp macro="" textlink="">
          <xdr:nvSpPr>
            <xdr:cNvPr id="5295" name="Check Box 175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3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84</xdr:row>
          <xdr:rowOff>19050</xdr:rowOff>
        </xdr:from>
        <xdr:to>
          <xdr:col>22</xdr:col>
          <xdr:colOff>76200</xdr:colOff>
          <xdr:row>84</xdr:row>
          <xdr:rowOff>171450</xdr:rowOff>
        </xdr:to>
        <xdr:sp macro="" textlink="">
          <xdr:nvSpPr>
            <xdr:cNvPr id="5296" name="Check Box 176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3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83</xdr:row>
          <xdr:rowOff>19050</xdr:rowOff>
        </xdr:from>
        <xdr:to>
          <xdr:col>22</xdr:col>
          <xdr:colOff>76200</xdr:colOff>
          <xdr:row>83</xdr:row>
          <xdr:rowOff>171450</xdr:rowOff>
        </xdr:to>
        <xdr:sp macro="" textlink="">
          <xdr:nvSpPr>
            <xdr:cNvPr id="5297" name="Check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3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298" name="Check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3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299" name="Check Box 179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3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00" name="Check Box 180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3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85</xdr:row>
          <xdr:rowOff>19050</xdr:rowOff>
        </xdr:from>
        <xdr:to>
          <xdr:col>20</xdr:col>
          <xdr:colOff>95250</xdr:colOff>
          <xdr:row>85</xdr:row>
          <xdr:rowOff>171450</xdr:rowOff>
        </xdr:to>
        <xdr:sp macro="" textlink="">
          <xdr:nvSpPr>
            <xdr:cNvPr id="5301" name="Check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3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02" name="Check Box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3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03" name="Check Box 183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3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04" name="Check Box 184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3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85</xdr:row>
          <xdr:rowOff>19050</xdr:rowOff>
        </xdr:from>
        <xdr:to>
          <xdr:col>22</xdr:col>
          <xdr:colOff>76200</xdr:colOff>
          <xdr:row>85</xdr:row>
          <xdr:rowOff>171450</xdr:rowOff>
        </xdr:to>
        <xdr:sp macro="" textlink="">
          <xdr:nvSpPr>
            <xdr:cNvPr id="5305" name="Check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3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06" name="Check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3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07" name="Check Box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3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08" name="Check Box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3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09" name="Check Box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300-0000B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9525</xdr:rowOff>
        </xdr:from>
        <xdr:to>
          <xdr:col>20</xdr:col>
          <xdr:colOff>95250</xdr:colOff>
          <xdr:row>86</xdr:row>
          <xdr:rowOff>161925</xdr:rowOff>
        </xdr:to>
        <xdr:sp macro="" textlink="">
          <xdr:nvSpPr>
            <xdr:cNvPr id="5310" name="Check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3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11" name="Check Box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300-0000B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12" name="Check Box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3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86</xdr:row>
          <xdr:rowOff>0</xdr:rowOff>
        </xdr:from>
        <xdr:to>
          <xdr:col>20</xdr:col>
          <xdr:colOff>95250</xdr:colOff>
          <xdr:row>86</xdr:row>
          <xdr:rowOff>152400</xdr:rowOff>
        </xdr:to>
        <xdr:sp macro="" textlink="">
          <xdr:nvSpPr>
            <xdr:cNvPr id="5313" name="Check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3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9525</xdr:rowOff>
        </xdr:from>
        <xdr:to>
          <xdr:col>22</xdr:col>
          <xdr:colOff>76200</xdr:colOff>
          <xdr:row>86</xdr:row>
          <xdr:rowOff>161925</xdr:rowOff>
        </xdr:to>
        <xdr:sp macro="" textlink="">
          <xdr:nvSpPr>
            <xdr:cNvPr id="5314" name="Check Box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3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15" name="Check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3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16" name="Check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3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86</xdr:row>
          <xdr:rowOff>0</xdr:rowOff>
        </xdr:from>
        <xdr:to>
          <xdr:col>22</xdr:col>
          <xdr:colOff>76200</xdr:colOff>
          <xdr:row>86</xdr:row>
          <xdr:rowOff>152400</xdr:rowOff>
        </xdr:to>
        <xdr:sp macro="" textlink="">
          <xdr:nvSpPr>
            <xdr:cNvPr id="5317" name="Check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3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88</xdr:row>
          <xdr:rowOff>19050</xdr:rowOff>
        </xdr:from>
        <xdr:to>
          <xdr:col>20</xdr:col>
          <xdr:colOff>95250</xdr:colOff>
          <xdr:row>88</xdr:row>
          <xdr:rowOff>171450</xdr:rowOff>
        </xdr:to>
        <xdr:sp macro="" textlink="">
          <xdr:nvSpPr>
            <xdr:cNvPr id="5318" name="Check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3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87</xdr:row>
          <xdr:rowOff>19050</xdr:rowOff>
        </xdr:from>
        <xdr:to>
          <xdr:col>20</xdr:col>
          <xdr:colOff>95250</xdr:colOff>
          <xdr:row>87</xdr:row>
          <xdr:rowOff>171450</xdr:rowOff>
        </xdr:to>
        <xdr:sp macro="" textlink="">
          <xdr:nvSpPr>
            <xdr:cNvPr id="5319" name="Check Box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3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88</xdr:row>
          <xdr:rowOff>19050</xdr:rowOff>
        </xdr:from>
        <xdr:to>
          <xdr:col>22</xdr:col>
          <xdr:colOff>76200</xdr:colOff>
          <xdr:row>88</xdr:row>
          <xdr:rowOff>171450</xdr:rowOff>
        </xdr:to>
        <xdr:sp macro="" textlink="">
          <xdr:nvSpPr>
            <xdr:cNvPr id="5320" name="Check Box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3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87</xdr:row>
          <xdr:rowOff>19050</xdr:rowOff>
        </xdr:from>
        <xdr:to>
          <xdr:col>22</xdr:col>
          <xdr:colOff>76200</xdr:colOff>
          <xdr:row>87</xdr:row>
          <xdr:rowOff>171450</xdr:rowOff>
        </xdr:to>
        <xdr:sp macro="" textlink="">
          <xdr:nvSpPr>
            <xdr:cNvPr id="5321" name="Check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3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92</xdr:row>
          <xdr:rowOff>9525</xdr:rowOff>
        </xdr:from>
        <xdr:to>
          <xdr:col>20</xdr:col>
          <xdr:colOff>95250</xdr:colOff>
          <xdr:row>92</xdr:row>
          <xdr:rowOff>161925</xdr:rowOff>
        </xdr:to>
        <xdr:sp macro="" textlink="">
          <xdr:nvSpPr>
            <xdr:cNvPr id="5322" name="Check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3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91</xdr:row>
          <xdr:rowOff>9525</xdr:rowOff>
        </xdr:from>
        <xdr:to>
          <xdr:col>20</xdr:col>
          <xdr:colOff>95250</xdr:colOff>
          <xdr:row>91</xdr:row>
          <xdr:rowOff>161925</xdr:rowOff>
        </xdr:to>
        <xdr:sp macro="" textlink="">
          <xdr:nvSpPr>
            <xdr:cNvPr id="5323" name="Check Box 203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3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90</xdr:row>
          <xdr:rowOff>19050</xdr:rowOff>
        </xdr:from>
        <xdr:to>
          <xdr:col>20</xdr:col>
          <xdr:colOff>95250</xdr:colOff>
          <xdr:row>90</xdr:row>
          <xdr:rowOff>171450</xdr:rowOff>
        </xdr:to>
        <xdr:sp macro="" textlink="">
          <xdr:nvSpPr>
            <xdr:cNvPr id="5324" name="Check Box 204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3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89</xdr:row>
          <xdr:rowOff>19050</xdr:rowOff>
        </xdr:from>
        <xdr:to>
          <xdr:col>20</xdr:col>
          <xdr:colOff>95250</xdr:colOff>
          <xdr:row>89</xdr:row>
          <xdr:rowOff>171450</xdr:rowOff>
        </xdr:to>
        <xdr:sp macro="" textlink="">
          <xdr:nvSpPr>
            <xdr:cNvPr id="5325" name="Check Box 205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3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92</xdr:row>
          <xdr:rowOff>9525</xdr:rowOff>
        </xdr:from>
        <xdr:to>
          <xdr:col>22</xdr:col>
          <xdr:colOff>76200</xdr:colOff>
          <xdr:row>92</xdr:row>
          <xdr:rowOff>161925</xdr:rowOff>
        </xdr:to>
        <xdr:sp macro="" textlink="">
          <xdr:nvSpPr>
            <xdr:cNvPr id="5326" name="Check Box 206" hidden="1">
              <a:extLst>
                <a:ext uri="{63B3BB69-23CF-44E3-9099-C40C66FF867C}">
                  <a14:compatExt spid="_x0000_s5326"/>
                </a:ext>
                <a:ext uri="{FF2B5EF4-FFF2-40B4-BE49-F238E27FC236}">
                  <a16:creationId xmlns:a16="http://schemas.microsoft.com/office/drawing/2014/main" id="{00000000-0008-0000-0300-0000C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91</xdr:row>
          <xdr:rowOff>9525</xdr:rowOff>
        </xdr:from>
        <xdr:to>
          <xdr:col>22</xdr:col>
          <xdr:colOff>76200</xdr:colOff>
          <xdr:row>91</xdr:row>
          <xdr:rowOff>161925</xdr:rowOff>
        </xdr:to>
        <xdr:sp macro="" textlink="">
          <xdr:nvSpPr>
            <xdr:cNvPr id="5327" name="Check Box 207" hidden="1">
              <a:extLst>
                <a:ext uri="{63B3BB69-23CF-44E3-9099-C40C66FF867C}">
                  <a14:compatExt spid="_x0000_s5327"/>
                </a:ext>
                <a:ext uri="{FF2B5EF4-FFF2-40B4-BE49-F238E27FC236}">
                  <a16:creationId xmlns:a16="http://schemas.microsoft.com/office/drawing/2014/main" id="{00000000-0008-0000-0300-0000C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90</xdr:row>
          <xdr:rowOff>19050</xdr:rowOff>
        </xdr:from>
        <xdr:to>
          <xdr:col>22</xdr:col>
          <xdr:colOff>76200</xdr:colOff>
          <xdr:row>90</xdr:row>
          <xdr:rowOff>171450</xdr:rowOff>
        </xdr:to>
        <xdr:sp macro="" textlink="">
          <xdr:nvSpPr>
            <xdr:cNvPr id="5328" name="Check Box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3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89</xdr:row>
          <xdr:rowOff>19050</xdr:rowOff>
        </xdr:from>
        <xdr:to>
          <xdr:col>22</xdr:col>
          <xdr:colOff>76200</xdr:colOff>
          <xdr:row>89</xdr:row>
          <xdr:rowOff>171450</xdr:rowOff>
        </xdr:to>
        <xdr:sp macro="" textlink="">
          <xdr:nvSpPr>
            <xdr:cNvPr id="5329" name="Check Box 209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3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94</xdr:row>
          <xdr:rowOff>19050</xdr:rowOff>
        </xdr:from>
        <xdr:to>
          <xdr:col>20</xdr:col>
          <xdr:colOff>95250</xdr:colOff>
          <xdr:row>94</xdr:row>
          <xdr:rowOff>171450</xdr:rowOff>
        </xdr:to>
        <xdr:sp macro="" textlink="">
          <xdr:nvSpPr>
            <xdr:cNvPr id="5330" name="Check Box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3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93</xdr:row>
          <xdr:rowOff>19050</xdr:rowOff>
        </xdr:from>
        <xdr:to>
          <xdr:col>20</xdr:col>
          <xdr:colOff>95250</xdr:colOff>
          <xdr:row>93</xdr:row>
          <xdr:rowOff>171450</xdr:rowOff>
        </xdr:to>
        <xdr:sp macro="" textlink="">
          <xdr:nvSpPr>
            <xdr:cNvPr id="5331" name="Check Box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3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94</xdr:row>
          <xdr:rowOff>19050</xdr:rowOff>
        </xdr:from>
        <xdr:to>
          <xdr:col>22</xdr:col>
          <xdr:colOff>76200</xdr:colOff>
          <xdr:row>94</xdr:row>
          <xdr:rowOff>171450</xdr:rowOff>
        </xdr:to>
        <xdr:sp macro="" textlink="">
          <xdr:nvSpPr>
            <xdr:cNvPr id="5332" name="Check Box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3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93</xdr:row>
          <xdr:rowOff>19050</xdr:rowOff>
        </xdr:from>
        <xdr:to>
          <xdr:col>22</xdr:col>
          <xdr:colOff>76200</xdr:colOff>
          <xdr:row>93</xdr:row>
          <xdr:rowOff>171450</xdr:rowOff>
        </xdr:to>
        <xdr:sp macro="" textlink="">
          <xdr:nvSpPr>
            <xdr:cNvPr id="5333" name="Check Box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3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98</xdr:row>
          <xdr:rowOff>9525</xdr:rowOff>
        </xdr:from>
        <xdr:to>
          <xdr:col>20</xdr:col>
          <xdr:colOff>95250</xdr:colOff>
          <xdr:row>98</xdr:row>
          <xdr:rowOff>161925</xdr:rowOff>
        </xdr:to>
        <xdr:sp macro="" textlink="">
          <xdr:nvSpPr>
            <xdr:cNvPr id="5334" name="Check Box 214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3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97</xdr:row>
          <xdr:rowOff>9525</xdr:rowOff>
        </xdr:from>
        <xdr:to>
          <xdr:col>20</xdr:col>
          <xdr:colOff>95250</xdr:colOff>
          <xdr:row>97</xdr:row>
          <xdr:rowOff>161925</xdr:rowOff>
        </xdr:to>
        <xdr:sp macro="" textlink="">
          <xdr:nvSpPr>
            <xdr:cNvPr id="5335" name="Check Box 215" hidden="1">
              <a:extLst>
                <a:ext uri="{63B3BB69-23CF-44E3-9099-C40C66FF867C}">
                  <a14:compatExt spid="_x0000_s5335"/>
                </a:ext>
                <a:ext uri="{FF2B5EF4-FFF2-40B4-BE49-F238E27FC236}">
                  <a16:creationId xmlns:a16="http://schemas.microsoft.com/office/drawing/2014/main" id="{00000000-0008-0000-0300-0000D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96</xdr:row>
          <xdr:rowOff>19050</xdr:rowOff>
        </xdr:from>
        <xdr:to>
          <xdr:col>20</xdr:col>
          <xdr:colOff>95250</xdr:colOff>
          <xdr:row>96</xdr:row>
          <xdr:rowOff>171450</xdr:rowOff>
        </xdr:to>
        <xdr:sp macro="" textlink="">
          <xdr:nvSpPr>
            <xdr:cNvPr id="5336" name="Check Box 216" hidden="1">
              <a:extLst>
                <a:ext uri="{63B3BB69-23CF-44E3-9099-C40C66FF867C}">
                  <a14:compatExt spid="_x0000_s5336"/>
                </a:ext>
                <a:ext uri="{FF2B5EF4-FFF2-40B4-BE49-F238E27FC236}">
                  <a16:creationId xmlns:a16="http://schemas.microsoft.com/office/drawing/2014/main" id="{00000000-0008-0000-0300-0000D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95</xdr:row>
          <xdr:rowOff>19050</xdr:rowOff>
        </xdr:from>
        <xdr:to>
          <xdr:col>20</xdr:col>
          <xdr:colOff>95250</xdr:colOff>
          <xdr:row>95</xdr:row>
          <xdr:rowOff>171450</xdr:rowOff>
        </xdr:to>
        <xdr:sp macro="" textlink="">
          <xdr:nvSpPr>
            <xdr:cNvPr id="5337" name="Check Box 217" hidden="1">
              <a:extLst>
                <a:ext uri="{63B3BB69-23CF-44E3-9099-C40C66FF867C}">
                  <a14:compatExt spid="_x0000_s5337"/>
                </a:ext>
                <a:ext uri="{FF2B5EF4-FFF2-40B4-BE49-F238E27FC236}">
                  <a16:creationId xmlns:a16="http://schemas.microsoft.com/office/drawing/2014/main" id="{00000000-0008-0000-0300-0000D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98</xdr:row>
          <xdr:rowOff>9525</xdr:rowOff>
        </xdr:from>
        <xdr:to>
          <xdr:col>22</xdr:col>
          <xdr:colOff>76200</xdr:colOff>
          <xdr:row>98</xdr:row>
          <xdr:rowOff>161925</xdr:rowOff>
        </xdr:to>
        <xdr:sp macro="" textlink="">
          <xdr:nvSpPr>
            <xdr:cNvPr id="5338" name="Check Box 218" hidden="1">
              <a:extLst>
                <a:ext uri="{63B3BB69-23CF-44E3-9099-C40C66FF867C}">
                  <a14:compatExt spid="_x0000_s5338"/>
                </a:ext>
                <a:ext uri="{FF2B5EF4-FFF2-40B4-BE49-F238E27FC236}">
                  <a16:creationId xmlns:a16="http://schemas.microsoft.com/office/drawing/2014/main" id="{00000000-0008-0000-0300-0000D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97</xdr:row>
          <xdr:rowOff>9525</xdr:rowOff>
        </xdr:from>
        <xdr:to>
          <xdr:col>22</xdr:col>
          <xdr:colOff>76200</xdr:colOff>
          <xdr:row>97</xdr:row>
          <xdr:rowOff>161925</xdr:rowOff>
        </xdr:to>
        <xdr:sp macro="" textlink="">
          <xdr:nvSpPr>
            <xdr:cNvPr id="5339" name="Check Box 219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3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96</xdr:row>
          <xdr:rowOff>19050</xdr:rowOff>
        </xdr:from>
        <xdr:to>
          <xdr:col>22</xdr:col>
          <xdr:colOff>76200</xdr:colOff>
          <xdr:row>96</xdr:row>
          <xdr:rowOff>171450</xdr:rowOff>
        </xdr:to>
        <xdr:sp macro="" textlink="">
          <xdr:nvSpPr>
            <xdr:cNvPr id="5340" name="Check Box 220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3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95</xdr:row>
          <xdr:rowOff>19050</xdr:rowOff>
        </xdr:from>
        <xdr:to>
          <xdr:col>22</xdr:col>
          <xdr:colOff>76200</xdr:colOff>
          <xdr:row>95</xdr:row>
          <xdr:rowOff>171450</xdr:rowOff>
        </xdr:to>
        <xdr:sp macro="" textlink="">
          <xdr:nvSpPr>
            <xdr:cNvPr id="5341" name="Check Box 221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3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100</xdr:row>
          <xdr:rowOff>19050</xdr:rowOff>
        </xdr:from>
        <xdr:to>
          <xdr:col>20</xdr:col>
          <xdr:colOff>95250</xdr:colOff>
          <xdr:row>100</xdr:row>
          <xdr:rowOff>171450</xdr:rowOff>
        </xdr:to>
        <xdr:sp macro="" textlink="">
          <xdr:nvSpPr>
            <xdr:cNvPr id="5342" name="Check Box 222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3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99</xdr:row>
          <xdr:rowOff>19050</xdr:rowOff>
        </xdr:from>
        <xdr:to>
          <xdr:col>20</xdr:col>
          <xdr:colOff>95250</xdr:colOff>
          <xdr:row>99</xdr:row>
          <xdr:rowOff>171450</xdr:rowOff>
        </xdr:to>
        <xdr:sp macro="" textlink="">
          <xdr:nvSpPr>
            <xdr:cNvPr id="5343" name="Check Box 223" hidden="1">
              <a:extLst>
                <a:ext uri="{63B3BB69-23CF-44E3-9099-C40C66FF867C}">
                  <a14:compatExt spid="_x0000_s5343"/>
                </a:ext>
                <a:ext uri="{FF2B5EF4-FFF2-40B4-BE49-F238E27FC236}">
                  <a16:creationId xmlns:a16="http://schemas.microsoft.com/office/drawing/2014/main" id="{00000000-0008-0000-0300-0000D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100</xdr:row>
          <xdr:rowOff>19050</xdr:rowOff>
        </xdr:from>
        <xdr:to>
          <xdr:col>22</xdr:col>
          <xdr:colOff>76200</xdr:colOff>
          <xdr:row>100</xdr:row>
          <xdr:rowOff>171450</xdr:rowOff>
        </xdr:to>
        <xdr:sp macro="" textlink="">
          <xdr:nvSpPr>
            <xdr:cNvPr id="5344" name="Check Box 224" hidden="1">
              <a:extLst>
                <a:ext uri="{63B3BB69-23CF-44E3-9099-C40C66FF867C}">
                  <a14:compatExt spid="_x0000_s5344"/>
                </a:ext>
                <a:ext uri="{FF2B5EF4-FFF2-40B4-BE49-F238E27FC236}">
                  <a16:creationId xmlns:a16="http://schemas.microsoft.com/office/drawing/2014/main" id="{00000000-0008-0000-0300-0000E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99</xdr:row>
          <xdr:rowOff>19050</xdr:rowOff>
        </xdr:from>
        <xdr:to>
          <xdr:col>22</xdr:col>
          <xdr:colOff>76200</xdr:colOff>
          <xdr:row>99</xdr:row>
          <xdr:rowOff>171450</xdr:rowOff>
        </xdr:to>
        <xdr:sp macro="" textlink="">
          <xdr:nvSpPr>
            <xdr:cNvPr id="5345" name="Check Box 225" hidden="1">
              <a:extLst>
                <a:ext uri="{63B3BB69-23CF-44E3-9099-C40C66FF867C}">
                  <a14:compatExt spid="_x0000_s5345"/>
                </a:ext>
                <a:ext uri="{FF2B5EF4-FFF2-40B4-BE49-F238E27FC236}">
                  <a16:creationId xmlns:a16="http://schemas.microsoft.com/office/drawing/2014/main" id="{00000000-0008-0000-0300-0000E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4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4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4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4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4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19</xdr:col>
      <xdr:colOff>140804</xdr:colOff>
      <xdr:row>29</xdr:row>
      <xdr:rowOff>13250</xdr:rowOff>
    </xdr:from>
    <xdr:to>
      <xdr:col>20</xdr:col>
      <xdr:colOff>102566</xdr:colOff>
      <xdr:row>29</xdr:row>
      <xdr:rowOff>162475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5129"/>
            </a:ex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4484204" y="5813975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28</xdr:row>
      <xdr:rowOff>29816</xdr:rowOff>
    </xdr:from>
    <xdr:to>
      <xdr:col>20</xdr:col>
      <xdr:colOff>102566</xdr:colOff>
      <xdr:row>28</xdr:row>
      <xdr:rowOff>179041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5130"/>
            </a:ex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4484204" y="545906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27</xdr:row>
      <xdr:rowOff>29816</xdr:rowOff>
    </xdr:from>
    <xdr:to>
      <xdr:col>20</xdr:col>
      <xdr:colOff>102566</xdr:colOff>
      <xdr:row>27</xdr:row>
      <xdr:rowOff>179041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5131"/>
            </a:ex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4484204" y="493519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32</xdr:row>
      <xdr:rowOff>10766</xdr:rowOff>
    </xdr:from>
    <xdr:to>
      <xdr:col>20</xdr:col>
      <xdr:colOff>102566</xdr:colOff>
      <xdr:row>32</xdr:row>
      <xdr:rowOff>159991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5132"/>
            </a:ex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4484204" y="693544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31</xdr:row>
      <xdr:rowOff>21533</xdr:rowOff>
    </xdr:from>
    <xdr:to>
      <xdr:col>20</xdr:col>
      <xdr:colOff>102566</xdr:colOff>
      <xdr:row>31</xdr:row>
      <xdr:rowOff>173933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5133"/>
            </a:ex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4484204" y="65652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30</xdr:row>
      <xdr:rowOff>10766</xdr:rowOff>
    </xdr:from>
    <xdr:to>
      <xdr:col>20</xdr:col>
      <xdr:colOff>102566</xdr:colOff>
      <xdr:row>30</xdr:row>
      <xdr:rowOff>159991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5134"/>
            </a:ex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4484204" y="618296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34</xdr:row>
      <xdr:rowOff>20291</xdr:rowOff>
    </xdr:from>
    <xdr:to>
      <xdr:col>20</xdr:col>
      <xdr:colOff>102566</xdr:colOff>
      <xdr:row>34</xdr:row>
      <xdr:rowOff>172691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5135"/>
            </a:ex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4484204" y="772601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33</xdr:row>
      <xdr:rowOff>10766</xdr:rowOff>
    </xdr:from>
    <xdr:to>
      <xdr:col>20</xdr:col>
      <xdr:colOff>102566</xdr:colOff>
      <xdr:row>33</xdr:row>
      <xdr:rowOff>159991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5136"/>
            </a:ex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4484204" y="732596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37</xdr:row>
      <xdr:rowOff>21533</xdr:rowOff>
    </xdr:from>
    <xdr:to>
      <xdr:col>20</xdr:col>
      <xdr:colOff>102566</xdr:colOff>
      <xdr:row>37</xdr:row>
      <xdr:rowOff>173933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5137"/>
            </a:ex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4484204" y="8898833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36</xdr:row>
      <xdr:rowOff>29816</xdr:rowOff>
    </xdr:from>
    <xdr:to>
      <xdr:col>20</xdr:col>
      <xdr:colOff>102566</xdr:colOff>
      <xdr:row>36</xdr:row>
      <xdr:rowOff>179041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5138"/>
            </a:ex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4484204" y="851659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35</xdr:row>
      <xdr:rowOff>20291</xdr:rowOff>
    </xdr:from>
    <xdr:to>
      <xdr:col>20</xdr:col>
      <xdr:colOff>102566</xdr:colOff>
      <xdr:row>35</xdr:row>
      <xdr:rowOff>172691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5139"/>
            </a:ex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4484204" y="811654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40</xdr:row>
      <xdr:rowOff>13250</xdr:rowOff>
    </xdr:from>
    <xdr:to>
      <xdr:col>20</xdr:col>
      <xdr:colOff>102566</xdr:colOff>
      <xdr:row>40</xdr:row>
      <xdr:rowOff>162475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5140"/>
            </a:ex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4484204" y="100526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39</xdr:row>
      <xdr:rowOff>21533</xdr:rowOff>
    </xdr:from>
    <xdr:to>
      <xdr:col>20</xdr:col>
      <xdr:colOff>102566</xdr:colOff>
      <xdr:row>39</xdr:row>
      <xdr:rowOff>173933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5141"/>
            </a:ex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4484204" y="9679883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38</xdr:row>
      <xdr:rowOff>21533</xdr:rowOff>
    </xdr:from>
    <xdr:to>
      <xdr:col>20</xdr:col>
      <xdr:colOff>102566</xdr:colOff>
      <xdr:row>38</xdr:row>
      <xdr:rowOff>173933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5142"/>
            </a:ex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4484204" y="928935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5143"/>
            </a:ex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4484204" y="11146733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41</xdr:row>
      <xdr:rowOff>21533</xdr:rowOff>
    </xdr:from>
    <xdr:to>
      <xdr:col>20</xdr:col>
      <xdr:colOff>102566</xdr:colOff>
      <xdr:row>41</xdr:row>
      <xdr:rowOff>173933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5144"/>
            </a:ex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4484204" y="10575233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5145"/>
            </a:ex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4484204" y="1429915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5146"/>
            </a:ex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4484204" y="13919384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5147"/>
            </a:ex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4484204" y="11615942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5148"/>
            </a:ex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4484204" y="12783793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0" name="Check Box 29" hidden="1">
          <a:extLst>
            <a:ext uri="{63B3BB69-23CF-44E3-9099-C40C66FF867C}">
              <a14:compatExt xmlns:a14="http://schemas.microsoft.com/office/drawing/2010/main" spid="_x0000_s5149"/>
            </a:ex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4484204" y="1239326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1" name="Check Box 30" hidden="1">
          <a:extLst>
            <a:ext uri="{63B3BB69-23CF-44E3-9099-C40C66FF867C}">
              <a14:compatExt xmlns:a14="http://schemas.microsoft.com/office/drawing/2010/main" spid="_x0000_s5150"/>
            </a:ex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4484204" y="1201351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2" name="Check Box 31" hidden="1">
          <a:extLst>
            <a:ext uri="{63B3BB69-23CF-44E3-9099-C40C66FF867C}">
              <a14:compatExt xmlns:a14="http://schemas.microsoft.com/office/drawing/2010/main" spid="_x0000_s5151"/>
            </a:ex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4484204" y="1354455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3" name="Check Box 32" hidden="1">
          <a:extLst>
            <a:ext uri="{63B3BB69-23CF-44E3-9099-C40C66FF867C}">
              <a14:compatExt xmlns:a14="http://schemas.microsoft.com/office/drawing/2010/main" spid="_x0000_s5152"/>
            </a:ex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4484204" y="13163551"/>
          <a:ext cx="187187" cy="152400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6</xdr:row>
          <xdr:rowOff>9525</xdr:rowOff>
        </xdr:from>
        <xdr:to>
          <xdr:col>18</xdr:col>
          <xdr:colOff>47625</xdr:colOff>
          <xdr:row>6</xdr:row>
          <xdr:rowOff>161925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4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5</xdr:row>
          <xdr:rowOff>9525</xdr:rowOff>
        </xdr:from>
        <xdr:to>
          <xdr:col>18</xdr:col>
          <xdr:colOff>47625</xdr:colOff>
          <xdr:row>5</xdr:row>
          <xdr:rowOff>161925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4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4</xdr:row>
          <xdr:rowOff>0</xdr:rowOff>
        </xdr:from>
        <xdr:to>
          <xdr:col>18</xdr:col>
          <xdr:colOff>47625</xdr:colOff>
          <xdr:row>4</xdr:row>
          <xdr:rowOff>152400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4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8</xdr:row>
          <xdr:rowOff>180975</xdr:rowOff>
        </xdr:from>
        <xdr:to>
          <xdr:col>18</xdr:col>
          <xdr:colOff>47625</xdr:colOff>
          <xdr:row>9</xdr:row>
          <xdr:rowOff>142875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4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8</xdr:row>
          <xdr:rowOff>0</xdr:rowOff>
        </xdr:from>
        <xdr:to>
          <xdr:col>18</xdr:col>
          <xdr:colOff>47625</xdr:colOff>
          <xdr:row>8</xdr:row>
          <xdr:rowOff>152400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4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11</xdr:row>
          <xdr:rowOff>9525</xdr:rowOff>
        </xdr:from>
        <xdr:to>
          <xdr:col>18</xdr:col>
          <xdr:colOff>47625</xdr:colOff>
          <xdr:row>11</xdr:row>
          <xdr:rowOff>161925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4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10</xdr:row>
          <xdr:rowOff>0</xdr:rowOff>
        </xdr:from>
        <xdr:to>
          <xdr:col>18</xdr:col>
          <xdr:colOff>47625</xdr:colOff>
          <xdr:row>10</xdr:row>
          <xdr:rowOff>152400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4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7</xdr:row>
          <xdr:rowOff>9525</xdr:rowOff>
        </xdr:from>
        <xdr:to>
          <xdr:col>18</xdr:col>
          <xdr:colOff>47625</xdr:colOff>
          <xdr:row>7</xdr:row>
          <xdr:rowOff>161925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4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28</xdr:row>
          <xdr:rowOff>28575</xdr:rowOff>
        </xdr:from>
        <xdr:to>
          <xdr:col>20</xdr:col>
          <xdr:colOff>171450</xdr:colOff>
          <xdr:row>28</xdr:row>
          <xdr:rowOff>180975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4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28</xdr:row>
          <xdr:rowOff>190500</xdr:rowOff>
        </xdr:from>
        <xdr:to>
          <xdr:col>22</xdr:col>
          <xdr:colOff>152400</xdr:colOff>
          <xdr:row>29</xdr:row>
          <xdr:rowOff>152400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4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28</xdr:row>
          <xdr:rowOff>28575</xdr:rowOff>
        </xdr:from>
        <xdr:to>
          <xdr:col>22</xdr:col>
          <xdr:colOff>152400</xdr:colOff>
          <xdr:row>28</xdr:row>
          <xdr:rowOff>180975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4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27</xdr:row>
          <xdr:rowOff>28575</xdr:rowOff>
        </xdr:from>
        <xdr:to>
          <xdr:col>22</xdr:col>
          <xdr:colOff>152400</xdr:colOff>
          <xdr:row>27</xdr:row>
          <xdr:rowOff>180975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4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31</xdr:row>
          <xdr:rowOff>190500</xdr:rowOff>
        </xdr:from>
        <xdr:to>
          <xdr:col>22</xdr:col>
          <xdr:colOff>152400</xdr:colOff>
          <xdr:row>32</xdr:row>
          <xdr:rowOff>152400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4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31</xdr:row>
          <xdr:rowOff>9525</xdr:rowOff>
        </xdr:from>
        <xdr:to>
          <xdr:col>22</xdr:col>
          <xdr:colOff>152400</xdr:colOff>
          <xdr:row>31</xdr:row>
          <xdr:rowOff>161925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4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29</xdr:row>
          <xdr:rowOff>190500</xdr:rowOff>
        </xdr:from>
        <xdr:to>
          <xdr:col>22</xdr:col>
          <xdr:colOff>152400</xdr:colOff>
          <xdr:row>30</xdr:row>
          <xdr:rowOff>152400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4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33</xdr:row>
          <xdr:rowOff>190500</xdr:rowOff>
        </xdr:from>
        <xdr:to>
          <xdr:col>22</xdr:col>
          <xdr:colOff>152400</xdr:colOff>
          <xdr:row>34</xdr:row>
          <xdr:rowOff>152400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4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32</xdr:row>
          <xdr:rowOff>190500</xdr:rowOff>
        </xdr:from>
        <xdr:to>
          <xdr:col>22</xdr:col>
          <xdr:colOff>152400</xdr:colOff>
          <xdr:row>33</xdr:row>
          <xdr:rowOff>152400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4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36</xdr:row>
          <xdr:rowOff>190500</xdr:rowOff>
        </xdr:from>
        <xdr:to>
          <xdr:col>22</xdr:col>
          <xdr:colOff>152400</xdr:colOff>
          <xdr:row>37</xdr:row>
          <xdr:rowOff>152400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4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35</xdr:row>
          <xdr:rowOff>190500</xdr:rowOff>
        </xdr:from>
        <xdr:to>
          <xdr:col>22</xdr:col>
          <xdr:colOff>152400</xdr:colOff>
          <xdr:row>36</xdr:row>
          <xdr:rowOff>152400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4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34</xdr:row>
          <xdr:rowOff>190500</xdr:rowOff>
        </xdr:from>
        <xdr:to>
          <xdr:col>22</xdr:col>
          <xdr:colOff>152400</xdr:colOff>
          <xdr:row>35</xdr:row>
          <xdr:rowOff>152400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4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39</xdr:row>
          <xdr:rowOff>190500</xdr:rowOff>
        </xdr:from>
        <xdr:to>
          <xdr:col>22</xdr:col>
          <xdr:colOff>152400</xdr:colOff>
          <xdr:row>40</xdr:row>
          <xdr:rowOff>152400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4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38</xdr:row>
          <xdr:rowOff>190500</xdr:rowOff>
        </xdr:from>
        <xdr:to>
          <xdr:col>22</xdr:col>
          <xdr:colOff>152400</xdr:colOff>
          <xdr:row>39</xdr:row>
          <xdr:rowOff>152400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4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37</xdr:row>
          <xdr:rowOff>190500</xdr:rowOff>
        </xdr:from>
        <xdr:to>
          <xdr:col>22</xdr:col>
          <xdr:colOff>152400</xdr:colOff>
          <xdr:row>38</xdr:row>
          <xdr:rowOff>152400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4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40</xdr:row>
          <xdr:rowOff>190500</xdr:rowOff>
        </xdr:from>
        <xdr:to>
          <xdr:col>22</xdr:col>
          <xdr:colOff>152400</xdr:colOff>
          <xdr:row>41</xdr:row>
          <xdr:rowOff>152400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4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28</xdr:row>
          <xdr:rowOff>28575</xdr:rowOff>
        </xdr:from>
        <xdr:to>
          <xdr:col>22</xdr:col>
          <xdr:colOff>152400</xdr:colOff>
          <xdr:row>28</xdr:row>
          <xdr:rowOff>180975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4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44</xdr:row>
          <xdr:rowOff>28575</xdr:rowOff>
        </xdr:from>
        <xdr:to>
          <xdr:col>29</xdr:col>
          <xdr:colOff>66675</xdr:colOff>
          <xdr:row>44</xdr:row>
          <xdr:rowOff>180975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4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45</xdr:row>
          <xdr:rowOff>28575</xdr:rowOff>
        </xdr:from>
        <xdr:to>
          <xdr:col>29</xdr:col>
          <xdr:colOff>76200</xdr:colOff>
          <xdr:row>45</xdr:row>
          <xdr:rowOff>180975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4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28</xdr:row>
          <xdr:rowOff>190500</xdr:rowOff>
        </xdr:from>
        <xdr:to>
          <xdr:col>20</xdr:col>
          <xdr:colOff>180975</xdr:colOff>
          <xdr:row>29</xdr:row>
          <xdr:rowOff>152400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4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27</xdr:row>
          <xdr:rowOff>28575</xdr:rowOff>
        </xdr:from>
        <xdr:to>
          <xdr:col>20</xdr:col>
          <xdr:colOff>180975</xdr:colOff>
          <xdr:row>27</xdr:row>
          <xdr:rowOff>180975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4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31</xdr:row>
          <xdr:rowOff>190500</xdr:rowOff>
        </xdr:from>
        <xdr:to>
          <xdr:col>20</xdr:col>
          <xdr:colOff>180975</xdr:colOff>
          <xdr:row>32</xdr:row>
          <xdr:rowOff>152400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4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31</xdr:row>
          <xdr:rowOff>9525</xdr:rowOff>
        </xdr:from>
        <xdr:to>
          <xdr:col>20</xdr:col>
          <xdr:colOff>180975</xdr:colOff>
          <xdr:row>31</xdr:row>
          <xdr:rowOff>161925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4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29</xdr:row>
          <xdr:rowOff>190500</xdr:rowOff>
        </xdr:from>
        <xdr:to>
          <xdr:col>20</xdr:col>
          <xdr:colOff>180975</xdr:colOff>
          <xdr:row>30</xdr:row>
          <xdr:rowOff>152400</xdr:rowOff>
        </xdr:to>
        <xdr:sp macro="" textlink="">
          <xdr:nvSpPr>
            <xdr:cNvPr id="9298" name="Check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4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33</xdr:row>
          <xdr:rowOff>190500</xdr:rowOff>
        </xdr:from>
        <xdr:to>
          <xdr:col>20</xdr:col>
          <xdr:colOff>180975</xdr:colOff>
          <xdr:row>34</xdr:row>
          <xdr:rowOff>152400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4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32</xdr:row>
          <xdr:rowOff>190500</xdr:rowOff>
        </xdr:from>
        <xdr:to>
          <xdr:col>20</xdr:col>
          <xdr:colOff>180975</xdr:colOff>
          <xdr:row>33</xdr:row>
          <xdr:rowOff>152400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4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36</xdr:row>
          <xdr:rowOff>190500</xdr:rowOff>
        </xdr:from>
        <xdr:to>
          <xdr:col>20</xdr:col>
          <xdr:colOff>180975</xdr:colOff>
          <xdr:row>37</xdr:row>
          <xdr:rowOff>152400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4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35</xdr:row>
          <xdr:rowOff>190500</xdr:rowOff>
        </xdr:from>
        <xdr:to>
          <xdr:col>20</xdr:col>
          <xdr:colOff>180975</xdr:colOff>
          <xdr:row>36</xdr:row>
          <xdr:rowOff>152400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4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34</xdr:row>
          <xdr:rowOff>190500</xdr:rowOff>
        </xdr:from>
        <xdr:to>
          <xdr:col>20</xdr:col>
          <xdr:colOff>180975</xdr:colOff>
          <xdr:row>35</xdr:row>
          <xdr:rowOff>152400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4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39</xdr:row>
          <xdr:rowOff>190500</xdr:rowOff>
        </xdr:from>
        <xdr:to>
          <xdr:col>20</xdr:col>
          <xdr:colOff>180975</xdr:colOff>
          <xdr:row>40</xdr:row>
          <xdr:rowOff>152400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4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38</xdr:row>
          <xdr:rowOff>190500</xdr:rowOff>
        </xdr:from>
        <xdr:to>
          <xdr:col>20</xdr:col>
          <xdr:colOff>180975</xdr:colOff>
          <xdr:row>39</xdr:row>
          <xdr:rowOff>152400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4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37</xdr:row>
          <xdr:rowOff>190500</xdr:rowOff>
        </xdr:from>
        <xdr:to>
          <xdr:col>20</xdr:col>
          <xdr:colOff>180975</xdr:colOff>
          <xdr:row>38</xdr:row>
          <xdr:rowOff>152400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4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40</xdr:row>
          <xdr:rowOff>190500</xdr:rowOff>
        </xdr:from>
        <xdr:to>
          <xdr:col>20</xdr:col>
          <xdr:colOff>180975</xdr:colOff>
          <xdr:row>41</xdr:row>
          <xdr:rowOff>152400</xdr:rowOff>
        </xdr:to>
        <xdr:sp macro="" textlink="">
          <xdr:nvSpPr>
            <xdr:cNvPr id="9308" name="Check Box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4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5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5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5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5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5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5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22536" name="Check Box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00000000-0008-0000-0500-00000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19</xdr:col>
      <xdr:colOff>140804</xdr:colOff>
      <xdr:row>29</xdr:row>
      <xdr:rowOff>13250</xdr:rowOff>
    </xdr:from>
    <xdr:to>
      <xdr:col>20</xdr:col>
      <xdr:colOff>102566</xdr:colOff>
      <xdr:row>29</xdr:row>
      <xdr:rowOff>162475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5129"/>
            </a:ex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4484204" y="5299625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28</xdr:row>
      <xdr:rowOff>29816</xdr:rowOff>
    </xdr:from>
    <xdr:to>
      <xdr:col>20</xdr:col>
      <xdr:colOff>102566</xdr:colOff>
      <xdr:row>28</xdr:row>
      <xdr:rowOff>179041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5130"/>
            </a:ex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4484204" y="512569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27</xdr:row>
      <xdr:rowOff>29816</xdr:rowOff>
    </xdr:from>
    <xdr:to>
      <xdr:col>20</xdr:col>
      <xdr:colOff>102566</xdr:colOff>
      <xdr:row>27</xdr:row>
      <xdr:rowOff>179041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5131"/>
            </a:ex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4484204" y="493519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32</xdr:row>
      <xdr:rowOff>10766</xdr:rowOff>
    </xdr:from>
    <xdr:to>
      <xdr:col>20</xdr:col>
      <xdr:colOff>102566</xdr:colOff>
      <xdr:row>32</xdr:row>
      <xdr:rowOff>159991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5132"/>
            </a:ex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4484204" y="586864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31</xdr:row>
      <xdr:rowOff>21533</xdr:rowOff>
    </xdr:from>
    <xdr:to>
      <xdr:col>20</xdr:col>
      <xdr:colOff>102566</xdr:colOff>
      <xdr:row>31</xdr:row>
      <xdr:rowOff>173933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5133"/>
            </a:ex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4484204" y="56889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30</xdr:row>
      <xdr:rowOff>10766</xdr:rowOff>
    </xdr:from>
    <xdr:to>
      <xdr:col>20</xdr:col>
      <xdr:colOff>102566</xdr:colOff>
      <xdr:row>30</xdr:row>
      <xdr:rowOff>159991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5134"/>
            </a:ex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4484204" y="548764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34</xdr:row>
      <xdr:rowOff>20291</xdr:rowOff>
    </xdr:from>
    <xdr:to>
      <xdr:col>20</xdr:col>
      <xdr:colOff>102566</xdr:colOff>
      <xdr:row>34</xdr:row>
      <xdr:rowOff>172691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5135"/>
            </a:ex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4484204" y="625916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33</xdr:row>
      <xdr:rowOff>10766</xdr:rowOff>
    </xdr:from>
    <xdr:to>
      <xdr:col>20</xdr:col>
      <xdr:colOff>102566</xdr:colOff>
      <xdr:row>33</xdr:row>
      <xdr:rowOff>159991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5136"/>
            </a:ex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4484204" y="605914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37</xdr:row>
      <xdr:rowOff>21533</xdr:rowOff>
    </xdr:from>
    <xdr:to>
      <xdr:col>20</xdr:col>
      <xdr:colOff>102566</xdr:colOff>
      <xdr:row>37</xdr:row>
      <xdr:rowOff>173933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5137"/>
            </a:ex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484204" y="68319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36</xdr:row>
      <xdr:rowOff>29816</xdr:rowOff>
    </xdr:from>
    <xdr:to>
      <xdr:col>20</xdr:col>
      <xdr:colOff>102566</xdr:colOff>
      <xdr:row>36</xdr:row>
      <xdr:rowOff>179041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5138"/>
            </a:ex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4484204" y="6649691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35</xdr:row>
      <xdr:rowOff>20291</xdr:rowOff>
    </xdr:from>
    <xdr:to>
      <xdr:col>20</xdr:col>
      <xdr:colOff>102566</xdr:colOff>
      <xdr:row>35</xdr:row>
      <xdr:rowOff>172691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5139"/>
            </a:ex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484204" y="6449666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40</xdr:row>
      <xdr:rowOff>13250</xdr:rowOff>
    </xdr:from>
    <xdr:to>
      <xdr:col>20</xdr:col>
      <xdr:colOff>102566</xdr:colOff>
      <xdr:row>40</xdr:row>
      <xdr:rowOff>162475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5140"/>
            </a:ex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4484204" y="7395125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39</xdr:row>
      <xdr:rowOff>21533</xdr:rowOff>
    </xdr:from>
    <xdr:to>
      <xdr:col>20</xdr:col>
      <xdr:colOff>102566</xdr:colOff>
      <xdr:row>39</xdr:row>
      <xdr:rowOff>173933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5141"/>
            </a:ex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484204" y="72129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38</xdr:row>
      <xdr:rowOff>21533</xdr:rowOff>
    </xdr:from>
    <xdr:to>
      <xdr:col>20</xdr:col>
      <xdr:colOff>102566</xdr:colOff>
      <xdr:row>38</xdr:row>
      <xdr:rowOff>173933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5142"/>
            </a:ex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4484204" y="70224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5143"/>
            </a:ex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41</xdr:row>
      <xdr:rowOff>21533</xdr:rowOff>
    </xdr:from>
    <xdr:to>
      <xdr:col>20</xdr:col>
      <xdr:colOff>102566</xdr:colOff>
      <xdr:row>41</xdr:row>
      <xdr:rowOff>173933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5144"/>
            </a:ex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4484204" y="7593908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5145"/>
            </a:ex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5146"/>
            </a:ex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5147"/>
            </a:ex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5148"/>
            </a:ex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0" name="Check Box 29" hidden="1">
          <a:extLst>
            <a:ext uri="{63B3BB69-23CF-44E3-9099-C40C66FF867C}">
              <a14:compatExt xmlns:a14="http://schemas.microsoft.com/office/drawing/2010/main" spid="_x0000_s5149"/>
            </a:ex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1" name="Check Box 30" hidden="1">
          <a:extLst>
            <a:ext uri="{63B3BB69-23CF-44E3-9099-C40C66FF867C}">
              <a14:compatExt xmlns:a14="http://schemas.microsoft.com/office/drawing/2010/main" spid="_x0000_s5150"/>
            </a:ex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2" name="Check Box 31" hidden="1">
          <a:extLst>
            <a:ext uri="{63B3BB69-23CF-44E3-9099-C40C66FF867C}">
              <a14:compatExt xmlns:a14="http://schemas.microsoft.com/office/drawing/2010/main" spid="_x0000_s5151"/>
            </a:ex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xdr:twoCellAnchor editAs="oneCell">
    <xdr:from>
      <xdr:col>19</xdr:col>
      <xdr:colOff>140804</xdr:colOff>
      <xdr:row>42</xdr:row>
      <xdr:rowOff>0</xdr:rowOff>
    </xdr:from>
    <xdr:to>
      <xdr:col>20</xdr:col>
      <xdr:colOff>102566</xdr:colOff>
      <xdr:row>42</xdr:row>
      <xdr:rowOff>152400</xdr:rowOff>
    </xdr:to>
    <xdr:sp macro="" textlink="">
      <xdr:nvSpPr>
        <xdr:cNvPr id="33" name="Check Box 32" hidden="1">
          <a:extLst>
            <a:ext uri="{63B3BB69-23CF-44E3-9099-C40C66FF867C}">
              <a14:compatExt xmlns:a14="http://schemas.microsoft.com/office/drawing/2010/main" spid="_x0000_s5152"/>
            </a:ex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/>
      </xdr:nvSpPr>
      <xdr:spPr>
        <a:xfrm>
          <a:off x="4484204" y="7772400"/>
          <a:ext cx="187187" cy="152400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6</xdr:row>
          <xdr:rowOff>9525</xdr:rowOff>
        </xdr:from>
        <xdr:to>
          <xdr:col>18</xdr:col>
          <xdr:colOff>47625</xdr:colOff>
          <xdr:row>6</xdr:row>
          <xdr:rowOff>161925</xdr:rowOff>
        </xdr:to>
        <xdr:sp macro="" textlink="">
          <xdr:nvSpPr>
            <xdr:cNvPr id="22537" name="Check Box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00000000-0008-0000-0500-00000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5</xdr:row>
          <xdr:rowOff>9525</xdr:rowOff>
        </xdr:from>
        <xdr:to>
          <xdr:col>18</xdr:col>
          <xdr:colOff>47625</xdr:colOff>
          <xdr:row>5</xdr:row>
          <xdr:rowOff>161925</xdr:rowOff>
        </xdr:to>
        <xdr:sp macro="" textlink="">
          <xdr:nvSpPr>
            <xdr:cNvPr id="22538" name="Check Box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00000000-0008-0000-0500-00000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4</xdr:row>
          <xdr:rowOff>0</xdr:rowOff>
        </xdr:from>
        <xdr:to>
          <xdr:col>18</xdr:col>
          <xdr:colOff>47625</xdr:colOff>
          <xdr:row>4</xdr:row>
          <xdr:rowOff>152400</xdr:rowOff>
        </xdr:to>
        <xdr:sp macro="" textlink="">
          <xdr:nvSpPr>
            <xdr:cNvPr id="22539" name="Check Box 11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00000000-0008-0000-0500-00000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8</xdr:row>
          <xdr:rowOff>180975</xdr:rowOff>
        </xdr:from>
        <xdr:to>
          <xdr:col>18</xdr:col>
          <xdr:colOff>47625</xdr:colOff>
          <xdr:row>9</xdr:row>
          <xdr:rowOff>142875</xdr:rowOff>
        </xdr:to>
        <xdr:sp macro="" textlink="">
          <xdr:nvSpPr>
            <xdr:cNvPr id="22540" name="Check Box 12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00000000-0008-0000-0500-00000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8</xdr:row>
          <xdr:rowOff>0</xdr:rowOff>
        </xdr:from>
        <xdr:to>
          <xdr:col>18</xdr:col>
          <xdr:colOff>47625</xdr:colOff>
          <xdr:row>8</xdr:row>
          <xdr:rowOff>152400</xdr:rowOff>
        </xdr:to>
        <xdr:sp macro="" textlink="">
          <xdr:nvSpPr>
            <xdr:cNvPr id="22541" name="Check Box 13" hidden="1">
              <a:extLst>
                <a:ext uri="{63B3BB69-23CF-44E3-9099-C40C66FF867C}">
                  <a14:compatExt spid="_x0000_s22541"/>
                </a:ext>
                <a:ext uri="{FF2B5EF4-FFF2-40B4-BE49-F238E27FC236}">
                  <a16:creationId xmlns:a16="http://schemas.microsoft.com/office/drawing/2014/main" id="{00000000-0008-0000-0500-00000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11</xdr:row>
          <xdr:rowOff>9525</xdr:rowOff>
        </xdr:from>
        <xdr:to>
          <xdr:col>18</xdr:col>
          <xdr:colOff>47625</xdr:colOff>
          <xdr:row>11</xdr:row>
          <xdr:rowOff>161925</xdr:rowOff>
        </xdr:to>
        <xdr:sp macro="" textlink="">
          <xdr:nvSpPr>
            <xdr:cNvPr id="22542" name="Check Box 14" hidden="1">
              <a:extLst>
                <a:ext uri="{63B3BB69-23CF-44E3-9099-C40C66FF867C}">
                  <a14:compatExt spid="_x0000_s22542"/>
                </a:ext>
                <a:ext uri="{FF2B5EF4-FFF2-40B4-BE49-F238E27FC236}">
                  <a16:creationId xmlns:a16="http://schemas.microsoft.com/office/drawing/2014/main" id="{00000000-0008-0000-0500-00000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10</xdr:row>
          <xdr:rowOff>0</xdr:rowOff>
        </xdr:from>
        <xdr:to>
          <xdr:col>18</xdr:col>
          <xdr:colOff>47625</xdr:colOff>
          <xdr:row>10</xdr:row>
          <xdr:rowOff>152400</xdr:rowOff>
        </xdr:to>
        <xdr:sp macro="" textlink="">
          <xdr:nvSpPr>
            <xdr:cNvPr id="22543" name="Check Box 15" hidden="1">
              <a:extLst>
                <a:ext uri="{63B3BB69-23CF-44E3-9099-C40C66FF867C}">
                  <a14:compatExt spid="_x0000_s22543"/>
                </a:ext>
                <a:ext uri="{FF2B5EF4-FFF2-40B4-BE49-F238E27FC236}">
                  <a16:creationId xmlns:a16="http://schemas.microsoft.com/office/drawing/2014/main" id="{00000000-0008-0000-0500-00000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7</xdr:row>
          <xdr:rowOff>9525</xdr:rowOff>
        </xdr:from>
        <xdr:to>
          <xdr:col>18</xdr:col>
          <xdr:colOff>47625</xdr:colOff>
          <xdr:row>7</xdr:row>
          <xdr:rowOff>161925</xdr:rowOff>
        </xdr:to>
        <xdr:sp macro="" textlink="">
          <xdr:nvSpPr>
            <xdr:cNvPr id="22544" name="Check Box 16" hidden="1">
              <a:extLst>
                <a:ext uri="{63B3BB69-23CF-44E3-9099-C40C66FF867C}">
                  <a14:compatExt spid="_x0000_s22544"/>
                </a:ext>
                <a:ext uri="{FF2B5EF4-FFF2-40B4-BE49-F238E27FC236}">
                  <a16:creationId xmlns:a16="http://schemas.microsoft.com/office/drawing/2014/main" id="{00000000-0008-0000-0500-00001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28</xdr:row>
          <xdr:rowOff>28575</xdr:rowOff>
        </xdr:from>
        <xdr:to>
          <xdr:col>20</xdr:col>
          <xdr:colOff>171450</xdr:colOff>
          <xdr:row>28</xdr:row>
          <xdr:rowOff>180975</xdr:rowOff>
        </xdr:to>
        <xdr:sp macro="" textlink="">
          <xdr:nvSpPr>
            <xdr:cNvPr id="22545" name="Check Box 17" hidden="1">
              <a:extLst>
                <a:ext uri="{63B3BB69-23CF-44E3-9099-C40C66FF867C}">
                  <a14:compatExt spid="_x0000_s22545"/>
                </a:ext>
                <a:ext uri="{FF2B5EF4-FFF2-40B4-BE49-F238E27FC236}">
                  <a16:creationId xmlns:a16="http://schemas.microsoft.com/office/drawing/2014/main" id="{00000000-0008-0000-0500-00001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29</xdr:row>
          <xdr:rowOff>0</xdr:rowOff>
        </xdr:from>
        <xdr:to>
          <xdr:col>22</xdr:col>
          <xdr:colOff>152400</xdr:colOff>
          <xdr:row>29</xdr:row>
          <xdr:rowOff>152400</xdr:rowOff>
        </xdr:to>
        <xdr:sp macro="" textlink="">
          <xdr:nvSpPr>
            <xdr:cNvPr id="22546" name="Check Box 18" hidden="1">
              <a:extLst>
                <a:ext uri="{63B3BB69-23CF-44E3-9099-C40C66FF867C}">
                  <a14:compatExt spid="_x0000_s22546"/>
                </a:ext>
                <a:ext uri="{FF2B5EF4-FFF2-40B4-BE49-F238E27FC236}">
                  <a16:creationId xmlns:a16="http://schemas.microsoft.com/office/drawing/2014/main" id="{00000000-0008-0000-0500-00001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28</xdr:row>
          <xdr:rowOff>28575</xdr:rowOff>
        </xdr:from>
        <xdr:to>
          <xdr:col>22</xdr:col>
          <xdr:colOff>152400</xdr:colOff>
          <xdr:row>28</xdr:row>
          <xdr:rowOff>180975</xdr:rowOff>
        </xdr:to>
        <xdr:sp macro="" textlink="">
          <xdr:nvSpPr>
            <xdr:cNvPr id="22547" name="Check Box 19" hidden="1">
              <a:extLst>
                <a:ext uri="{63B3BB69-23CF-44E3-9099-C40C66FF867C}">
                  <a14:compatExt spid="_x0000_s22547"/>
                </a:ext>
                <a:ext uri="{FF2B5EF4-FFF2-40B4-BE49-F238E27FC236}">
                  <a16:creationId xmlns:a16="http://schemas.microsoft.com/office/drawing/2014/main" id="{00000000-0008-0000-0500-00001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27</xdr:row>
          <xdr:rowOff>28575</xdr:rowOff>
        </xdr:from>
        <xdr:to>
          <xdr:col>22</xdr:col>
          <xdr:colOff>152400</xdr:colOff>
          <xdr:row>27</xdr:row>
          <xdr:rowOff>180975</xdr:rowOff>
        </xdr:to>
        <xdr:sp macro="" textlink="">
          <xdr:nvSpPr>
            <xdr:cNvPr id="22548" name="Check Box 20" hidden="1">
              <a:extLst>
                <a:ext uri="{63B3BB69-23CF-44E3-9099-C40C66FF867C}">
                  <a14:compatExt spid="_x0000_s22548"/>
                </a:ext>
                <a:ext uri="{FF2B5EF4-FFF2-40B4-BE49-F238E27FC236}">
                  <a16:creationId xmlns:a16="http://schemas.microsoft.com/office/drawing/2014/main" id="{00000000-0008-0000-0500-00001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32</xdr:row>
          <xdr:rowOff>0</xdr:rowOff>
        </xdr:from>
        <xdr:to>
          <xdr:col>22</xdr:col>
          <xdr:colOff>152400</xdr:colOff>
          <xdr:row>32</xdr:row>
          <xdr:rowOff>152400</xdr:rowOff>
        </xdr:to>
        <xdr:sp macro="" textlink="">
          <xdr:nvSpPr>
            <xdr:cNvPr id="22549" name="Check Box 21" hidden="1">
              <a:extLst>
                <a:ext uri="{63B3BB69-23CF-44E3-9099-C40C66FF867C}">
                  <a14:compatExt spid="_x0000_s22549"/>
                </a:ext>
                <a:ext uri="{FF2B5EF4-FFF2-40B4-BE49-F238E27FC236}">
                  <a16:creationId xmlns:a16="http://schemas.microsoft.com/office/drawing/2014/main" id="{00000000-0008-0000-0500-00001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31</xdr:row>
          <xdr:rowOff>9525</xdr:rowOff>
        </xdr:from>
        <xdr:to>
          <xdr:col>22</xdr:col>
          <xdr:colOff>152400</xdr:colOff>
          <xdr:row>31</xdr:row>
          <xdr:rowOff>161925</xdr:rowOff>
        </xdr:to>
        <xdr:sp macro="" textlink="">
          <xdr:nvSpPr>
            <xdr:cNvPr id="22550" name="Check Box 22" hidden="1">
              <a:extLst>
                <a:ext uri="{63B3BB69-23CF-44E3-9099-C40C66FF867C}">
                  <a14:compatExt spid="_x0000_s22550"/>
                </a:ext>
                <a:ext uri="{FF2B5EF4-FFF2-40B4-BE49-F238E27FC236}">
                  <a16:creationId xmlns:a16="http://schemas.microsoft.com/office/drawing/2014/main" id="{00000000-0008-0000-0500-00001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30</xdr:row>
          <xdr:rowOff>0</xdr:rowOff>
        </xdr:from>
        <xdr:to>
          <xdr:col>22</xdr:col>
          <xdr:colOff>152400</xdr:colOff>
          <xdr:row>30</xdr:row>
          <xdr:rowOff>152400</xdr:rowOff>
        </xdr:to>
        <xdr:sp macro="" textlink="">
          <xdr:nvSpPr>
            <xdr:cNvPr id="22551" name="Check Box 23" hidden="1">
              <a:extLst>
                <a:ext uri="{63B3BB69-23CF-44E3-9099-C40C66FF867C}">
                  <a14:compatExt spid="_x0000_s22551"/>
                </a:ext>
                <a:ext uri="{FF2B5EF4-FFF2-40B4-BE49-F238E27FC236}">
                  <a16:creationId xmlns:a16="http://schemas.microsoft.com/office/drawing/2014/main" id="{00000000-0008-0000-0500-00001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34</xdr:row>
          <xdr:rowOff>0</xdr:rowOff>
        </xdr:from>
        <xdr:to>
          <xdr:col>22</xdr:col>
          <xdr:colOff>152400</xdr:colOff>
          <xdr:row>34</xdr:row>
          <xdr:rowOff>152400</xdr:rowOff>
        </xdr:to>
        <xdr:sp macro="" textlink="">
          <xdr:nvSpPr>
            <xdr:cNvPr id="22552" name="Check Box 24" hidden="1">
              <a:extLst>
                <a:ext uri="{63B3BB69-23CF-44E3-9099-C40C66FF867C}">
                  <a14:compatExt spid="_x0000_s22552"/>
                </a:ext>
                <a:ext uri="{FF2B5EF4-FFF2-40B4-BE49-F238E27FC236}">
                  <a16:creationId xmlns:a16="http://schemas.microsoft.com/office/drawing/2014/main" id="{00000000-0008-0000-0500-00001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33</xdr:row>
          <xdr:rowOff>0</xdr:rowOff>
        </xdr:from>
        <xdr:to>
          <xdr:col>22</xdr:col>
          <xdr:colOff>152400</xdr:colOff>
          <xdr:row>33</xdr:row>
          <xdr:rowOff>152400</xdr:rowOff>
        </xdr:to>
        <xdr:sp macro="" textlink="">
          <xdr:nvSpPr>
            <xdr:cNvPr id="22553" name="Check Box 25" hidden="1">
              <a:extLst>
                <a:ext uri="{63B3BB69-23CF-44E3-9099-C40C66FF867C}">
                  <a14:compatExt spid="_x0000_s22553"/>
                </a:ext>
                <a:ext uri="{FF2B5EF4-FFF2-40B4-BE49-F238E27FC236}">
                  <a16:creationId xmlns:a16="http://schemas.microsoft.com/office/drawing/2014/main" id="{00000000-0008-0000-0500-00001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37</xdr:row>
          <xdr:rowOff>0</xdr:rowOff>
        </xdr:from>
        <xdr:to>
          <xdr:col>22</xdr:col>
          <xdr:colOff>152400</xdr:colOff>
          <xdr:row>37</xdr:row>
          <xdr:rowOff>152400</xdr:rowOff>
        </xdr:to>
        <xdr:sp macro="" textlink="">
          <xdr:nvSpPr>
            <xdr:cNvPr id="22554" name="Check Box 26" hidden="1">
              <a:extLst>
                <a:ext uri="{63B3BB69-23CF-44E3-9099-C40C66FF867C}">
                  <a14:compatExt spid="_x0000_s22554"/>
                </a:ext>
                <a:ext uri="{FF2B5EF4-FFF2-40B4-BE49-F238E27FC236}">
                  <a16:creationId xmlns:a16="http://schemas.microsoft.com/office/drawing/2014/main" id="{00000000-0008-0000-0500-00001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36</xdr:row>
          <xdr:rowOff>0</xdr:rowOff>
        </xdr:from>
        <xdr:to>
          <xdr:col>22</xdr:col>
          <xdr:colOff>152400</xdr:colOff>
          <xdr:row>36</xdr:row>
          <xdr:rowOff>152400</xdr:rowOff>
        </xdr:to>
        <xdr:sp macro="" textlink="">
          <xdr:nvSpPr>
            <xdr:cNvPr id="22555" name="Check Box 27" hidden="1">
              <a:extLst>
                <a:ext uri="{63B3BB69-23CF-44E3-9099-C40C66FF867C}">
                  <a14:compatExt spid="_x0000_s22555"/>
                </a:ext>
                <a:ext uri="{FF2B5EF4-FFF2-40B4-BE49-F238E27FC236}">
                  <a16:creationId xmlns:a16="http://schemas.microsoft.com/office/drawing/2014/main" id="{00000000-0008-0000-0500-00001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35</xdr:row>
          <xdr:rowOff>0</xdr:rowOff>
        </xdr:from>
        <xdr:to>
          <xdr:col>22</xdr:col>
          <xdr:colOff>152400</xdr:colOff>
          <xdr:row>35</xdr:row>
          <xdr:rowOff>152400</xdr:rowOff>
        </xdr:to>
        <xdr:sp macro="" textlink="">
          <xdr:nvSpPr>
            <xdr:cNvPr id="22556" name="Check Box 28" hidden="1">
              <a:extLst>
                <a:ext uri="{63B3BB69-23CF-44E3-9099-C40C66FF867C}">
                  <a14:compatExt spid="_x0000_s22556"/>
                </a:ext>
                <a:ext uri="{FF2B5EF4-FFF2-40B4-BE49-F238E27FC236}">
                  <a16:creationId xmlns:a16="http://schemas.microsoft.com/office/drawing/2014/main" id="{00000000-0008-0000-0500-00001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40</xdr:row>
          <xdr:rowOff>0</xdr:rowOff>
        </xdr:from>
        <xdr:to>
          <xdr:col>22</xdr:col>
          <xdr:colOff>152400</xdr:colOff>
          <xdr:row>40</xdr:row>
          <xdr:rowOff>152400</xdr:rowOff>
        </xdr:to>
        <xdr:sp macro="" textlink="">
          <xdr:nvSpPr>
            <xdr:cNvPr id="22557" name="Check Box 29" hidden="1">
              <a:extLst>
                <a:ext uri="{63B3BB69-23CF-44E3-9099-C40C66FF867C}">
                  <a14:compatExt spid="_x0000_s22557"/>
                </a:ext>
                <a:ext uri="{FF2B5EF4-FFF2-40B4-BE49-F238E27FC236}">
                  <a16:creationId xmlns:a16="http://schemas.microsoft.com/office/drawing/2014/main" id="{00000000-0008-0000-0500-00001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39</xdr:row>
          <xdr:rowOff>0</xdr:rowOff>
        </xdr:from>
        <xdr:to>
          <xdr:col>22</xdr:col>
          <xdr:colOff>152400</xdr:colOff>
          <xdr:row>39</xdr:row>
          <xdr:rowOff>152400</xdr:rowOff>
        </xdr:to>
        <xdr:sp macro="" textlink="">
          <xdr:nvSpPr>
            <xdr:cNvPr id="22558" name="Check Box 30" hidden="1">
              <a:extLst>
                <a:ext uri="{63B3BB69-23CF-44E3-9099-C40C66FF867C}">
                  <a14:compatExt spid="_x0000_s22558"/>
                </a:ext>
                <a:ext uri="{FF2B5EF4-FFF2-40B4-BE49-F238E27FC236}">
                  <a16:creationId xmlns:a16="http://schemas.microsoft.com/office/drawing/2014/main" id="{00000000-0008-0000-0500-00001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38</xdr:row>
          <xdr:rowOff>0</xdr:rowOff>
        </xdr:from>
        <xdr:to>
          <xdr:col>22</xdr:col>
          <xdr:colOff>152400</xdr:colOff>
          <xdr:row>38</xdr:row>
          <xdr:rowOff>152400</xdr:rowOff>
        </xdr:to>
        <xdr:sp macro="" textlink="">
          <xdr:nvSpPr>
            <xdr:cNvPr id="22559" name="Check Box 31" hidden="1">
              <a:extLst>
                <a:ext uri="{63B3BB69-23CF-44E3-9099-C40C66FF867C}">
                  <a14:compatExt spid="_x0000_s22559"/>
                </a:ext>
                <a:ext uri="{FF2B5EF4-FFF2-40B4-BE49-F238E27FC236}">
                  <a16:creationId xmlns:a16="http://schemas.microsoft.com/office/drawing/2014/main" id="{00000000-0008-0000-0500-00001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41</xdr:row>
          <xdr:rowOff>0</xdr:rowOff>
        </xdr:from>
        <xdr:to>
          <xdr:col>22</xdr:col>
          <xdr:colOff>152400</xdr:colOff>
          <xdr:row>41</xdr:row>
          <xdr:rowOff>152400</xdr:rowOff>
        </xdr:to>
        <xdr:sp macro="" textlink="">
          <xdr:nvSpPr>
            <xdr:cNvPr id="22560" name="Check Box 32" hidden="1">
              <a:extLst>
                <a:ext uri="{63B3BB69-23CF-44E3-9099-C40C66FF867C}">
                  <a14:compatExt spid="_x0000_s22560"/>
                </a:ext>
                <a:ext uri="{FF2B5EF4-FFF2-40B4-BE49-F238E27FC236}">
                  <a16:creationId xmlns:a16="http://schemas.microsoft.com/office/drawing/2014/main" id="{00000000-0008-0000-0500-00002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28</xdr:row>
          <xdr:rowOff>28575</xdr:rowOff>
        </xdr:from>
        <xdr:to>
          <xdr:col>22</xdr:col>
          <xdr:colOff>152400</xdr:colOff>
          <xdr:row>28</xdr:row>
          <xdr:rowOff>180975</xdr:rowOff>
        </xdr:to>
        <xdr:sp macro="" textlink="">
          <xdr:nvSpPr>
            <xdr:cNvPr id="22561" name="Check Box 33" hidden="1">
              <a:extLst>
                <a:ext uri="{63B3BB69-23CF-44E3-9099-C40C66FF867C}">
                  <a14:compatExt spid="_x0000_s22561"/>
                </a:ext>
                <a:ext uri="{FF2B5EF4-FFF2-40B4-BE49-F238E27FC236}">
                  <a16:creationId xmlns:a16="http://schemas.microsoft.com/office/drawing/2014/main" id="{00000000-0008-0000-0500-00002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44</xdr:row>
          <xdr:rowOff>19050</xdr:rowOff>
        </xdr:from>
        <xdr:to>
          <xdr:col>29</xdr:col>
          <xdr:colOff>66675</xdr:colOff>
          <xdr:row>44</xdr:row>
          <xdr:rowOff>171450</xdr:rowOff>
        </xdr:to>
        <xdr:sp macro="" textlink="">
          <xdr:nvSpPr>
            <xdr:cNvPr id="22563" name="Check Box 35" hidden="1">
              <a:extLst>
                <a:ext uri="{63B3BB69-23CF-44E3-9099-C40C66FF867C}">
                  <a14:compatExt spid="_x0000_s22563"/>
                </a:ext>
                <a:ext uri="{FF2B5EF4-FFF2-40B4-BE49-F238E27FC236}">
                  <a16:creationId xmlns:a16="http://schemas.microsoft.com/office/drawing/2014/main" id="{00000000-0008-0000-0500-00002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45</xdr:row>
          <xdr:rowOff>19050</xdr:rowOff>
        </xdr:from>
        <xdr:to>
          <xdr:col>29</xdr:col>
          <xdr:colOff>76200</xdr:colOff>
          <xdr:row>45</xdr:row>
          <xdr:rowOff>171450</xdr:rowOff>
        </xdr:to>
        <xdr:sp macro="" textlink="">
          <xdr:nvSpPr>
            <xdr:cNvPr id="22564" name="Check Box 36" hidden="1">
              <a:extLst>
                <a:ext uri="{63B3BB69-23CF-44E3-9099-C40C66FF867C}">
                  <a14:compatExt spid="_x0000_s22564"/>
                </a:ext>
                <a:ext uri="{FF2B5EF4-FFF2-40B4-BE49-F238E27FC236}">
                  <a16:creationId xmlns:a16="http://schemas.microsoft.com/office/drawing/2014/main" id="{00000000-0008-0000-0500-00002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29</xdr:row>
          <xdr:rowOff>0</xdr:rowOff>
        </xdr:from>
        <xdr:to>
          <xdr:col>20</xdr:col>
          <xdr:colOff>180975</xdr:colOff>
          <xdr:row>29</xdr:row>
          <xdr:rowOff>152400</xdr:rowOff>
        </xdr:to>
        <xdr:sp macro="" textlink="">
          <xdr:nvSpPr>
            <xdr:cNvPr id="22565" name="Check Box 37" hidden="1">
              <a:extLst>
                <a:ext uri="{63B3BB69-23CF-44E3-9099-C40C66FF867C}">
                  <a14:compatExt spid="_x0000_s22565"/>
                </a:ext>
                <a:ext uri="{FF2B5EF4-FFF2-40B4-BE49-F238E27FC236}">
                  <a16:creationId xmlns:a16="http://schemas.microsoft.com/office/drawing/2014/main" id="{00000000-0008-0000-0500-00002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27</xdr:row>
          <xdr:rowOff>28575</xdr:rowOff>
        </xdr:from>
        <xdr:to>
          <xdr:col>20</xdr:col>
          <xdr:colOff>180975</xdr:colOff>
          <xdr:row>27</xdr:row>
          <xdr:rowOff>180975</xdr:rowOff>
        </xdr:to>
        <xdr:sp macro="" textlink="">
          <xdr:nvSpPr>
            <xdr:cNvPr id="22566" name="Check Box 38" hidden="1">
              <a:extLst>
                <a:ext uri="{63B3BB69-23CF-44E3-9099-C40C66FF867C}">
                  <a14:compatExt spid="_x0000_s22566"/>
                </a:ext>
                <a:ext uri="{FF2B5EF4-FFF2-40B4-BE49-F238E27FC236}">
                  <a16:creationId xmlns:a16="http://schemas.microsoft.com/office/drawing/2014/main" id="{00000000-0008-0000-0500-00002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32</xdr:row>
          <xdr:rowOff>0</xdr:rowOff>
        </xdr:from>
        <xdr:to>
          <xdr:col>20</xdr:col>
          <xdr:colOff>180975</xdr:colOff>
          <xdr:row>32</xdr:row>
          <xdr:rowOff>152400</xdr:rowOff>
        </xdr:to>
        <xdr:sp macro="" textlink="">
          <xdr:nvSpPr>
            <xdr:cNvPr id="22567" name="Check Box 39" hidden="1">
              <a:extLst>
                <a:ext uri="{63B3BB69-23CF-44E3-9099-C40C66FF867C}">
                  <a14:compatExt spid="_x0000_s22567"/>
                </a:ext>
                <a:ext uri="{FF2B5EF4-FFF2-40B4-BE49-F238E27FC236}">
                  <a16:creationId xmlns:a16="http://schemas.microsoft.com/office/drawing/2014/main" id="{00000000-0008-0000-0500-00002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31</xdr:row>
          <xdr:rowOff>9525</xdr:rowOff>
        </xdr:from>
        <xdr:to>
          <xdr:col>20</xdr:col>
          <xdr:colOff>180975</xdr:colOff>
          <xdr:row>31</xdr:row>
          <xdr:rowOff>161925</xdr:rowOff>
        </xdr:to>
        <xdr:sp macro="" textlink="">
          <xdr:nvSpPr>
            <xdr:cNvPr id="22568" name="Check Box 40" hidden="1">
              <a:extLst>
                <a:ext uri="{63B3BB69-23CF-44E3-9099-C40C66FF867C}">
                  <a14:compatExt spid="_x0000_s22568"/>
                </a:ext>
                <a:ext uri="{FF2B5EF4-FFF2-40B4-BE49-F238E27FC236}">
                  <a16:creationId xmlns:a16="http://schemas.microsoft.com/office/drawing/2014/main" id="{00000000-0008-0000-0500-00002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30</xdr:row>
          <xdr:rowOff>0</xdr:rowOff>
        </xdr:from>
        <xdr:to>
          <xdr:col>20</xdr:col>
          <xdr:colOff>180975</xdr:colOff>
          <xdr:row>30</xdr:row>
          <xdr:rowOff>152400</xdr:rowOff>
        </xdr:to>
        <xdr:sp macro="" textlink="">
          <xdr:nvSpPr>
            <xdr:cNvPr id="22569" name="Check Box 41" hidden="1">
              <a:extLst>
                <a:ext uri="{63B3BB69-23CF-44E3-9099-C40C66FF867C}">
                  <a14:compatExt spid="_x0000_s22569"/>
                </a:ext>
                <a:ext uri="{FF2B5EF4-FFF2-40B4-BE49-F238E27FC236}">
                  <a16:creationId xmlns:a16="http://schemas.microsoft.com/office/drawing/2014/main" id="{00000000-0008-0000-0500-00002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34</xdr:row>
          <xdr:rowOff>0</xdr:rowOff>
        </xdr:from>
        <xdr:to>
          <xdr:col>20</xdr:col>
          <xdr:colOff>180975</xdr:colOff>
          <xdr:row>34</xdr:row>
          <xdr:rowOff>152400</xdr:rowOff>
        </xdr:to>
        <xdr:sp macro="" textlink="">
          <xdr:nvSpPr>
            <xdr:cNvPr id="22570" name="Check Box 42" hidden="1">
              <a:extLst>
                <a:ext uri="{63B3BB69-23CF-44E3-9099-C40C66FF867C}">
                  <a14:compatExt spid="_x0000_s22570"/>
                </a:ext>
                <a:ext uri="{FF2B5EF4-FFF2-40B4-BE49-F238E27FC236}">
                  <a16:creationId xmlns:a16="http://schemas.microsoft.com/office/drawing/2014/main" id="{00000000-0008-0000-0500-00002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33</xdr:row>
          <xdr:rowOff>0</xdr:rowOff>
        </xdr:from>
        <xdr:to>
          <xdr:col>20</xdr:col>
          <xdr:colOff>180975</xdr:colOff>
          <xdr:row>33</xdr:row>
          <xdr:rowOff>152400</xdr:rowOff>
        </xdr:to>
        <xdr:sp macro="" textlink="">
          <xdr:nvSpPr>
            <xdr:cNvPr id="22571" name="Check Box 43" hidden="1">
              <a:extLst>
                <a:ext uri="{63B3BB69-23CF-44E3-9099-C40C66FF867C}">
                  <a14:compatExt spid="_x0000_s22571"/>
                </a:ext>
                <a:ext uri="{FF2B5EF4-FFF2-40B4-BE49-F238E27FC236}">
                  <a16:creationId xmlns:a16="http://schemas.microsoft.com/office/drawing/2014/main" id="{00000000-0008-0000-0500-00002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37</xdr:row>
          <xdr:rowOff>0</xdr:rowOff>
        </xdr:from>
        <xdr:to>
          <xdr:col>20</xdr:col>
          <xdr:colOff>180975</xdr:colOff>
          <xdr:row>37</xdr:row>
          <xdr:rowOff>152400</xdr:rowOff>
        </xdr:to>
        <xdr:sp macro="" textlink="">
          <xdr:nvSpPr>
            <xdr:cNvPr id="22572" name="Check Box 44" hidden="1">
              <a:extLst>
                <a:ext uri="{63B3BB69-23CF-44E3-9099-C40C66FF867C}">
                  <a14:compatExt spid="_x0000_s22572"/>
                </a:ext>
                <a:ext uri="{FF2B5EF4-FFF2-40B4-BE49-F238E27FC236}">
                  <a16:creationId xmlns:a16="http://schemas.microsoft.com/office/drawing/2014/main" id="{00000000-0008-0000-0500-00002C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36</xdr:row>
          <xdr:rowOff>0</xdr:rowOff>
        </xdr:from>
        <xdr:to>
          <xdr:col>20</xdr:col>
          <xdr:colOff>180975</xdr:colOff>
          <xdr:row>36</xdr:row>
          <xdr:rowOff>152400</xdr:rowOff>
        </xdr:to>
        <xdr:sp macro="" textlink="">
          <xdr:nvSpPr>
            <xdr:cNvPr id="22573" name="Check Box 45" hidden="1">
              <a:extLst>
                <a:ext uri="{63B3BB69-23CF-44E3-9099-C40C66FF867C}">
                  <a14:compatExt spid="_x0000_s22573"/>
                </a:ext>
                <a:ext uri="{FF2B5EF4-FFF2-40B4-BE49-F238E27FC236}">
                  <a16:creationId xmlns:a16="http://schemas.microsoft.com/office/drawing/2014/main" id="{00000000-0008-0000-0500-00002D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35</xdr:row>
          <xdr:rowOff>0</xdr:rowOff>
        </xdr:from>
        <xdr:to>
          <xdr:col>20</xdr:col>
          <xdr:colOff>180975</xdr:colOff>
          <xdr:row>35</xdr:row>
          <xdr:rowOff>152400</xdr:rowOff>
        </xdr:to>
        <xdr:sp macro="" textlink="">
          <xdr:nvSpPr>
            <xdr:cNvPr id="22574" name="Check Box 46" hidden="1">
              <a:extLst>
                <a:ext uri="{63B3BB69-23CF-44E3-9099-C40C66FF867C}">
                  <a14:compatExt spid="_x0000_s22574"/>
                </a:ext>
                <a:ext uri="{FF2B5EF4-FFF2-40B4-BE49-F238E27FC236}">
                  <a16:creationId xmlns:a16="http://schemas.microsoft.com/office/drawing/2014/main" id="{00000000-0008-0000-0500-00002E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40</xdr:row>
          <xdr:rowOff>0</xdr:rowOff>
        </xdr:from>
        <xdr:to>
          <xdr:col>20</xdr:col>
          <xdr:colOff>180975</xdr:colOff>
          <xdr:row>40</xdr:row>
          <xdr:rowOff>152400</xdr:rowOff>
        </xdr:to>
        <xdr:sp macro="" textlink="">
          <xdr:nvSpPr>
            <xdr:cNvPr id="22575" name="Check Box 47" hidden="1">
              <a:extLst>
                <a:ext uri="{63B3BB69-23CF-44E3-9099-C40C66FF867C}">
                  <a14:compatExt spid="_x0000_s22575"/>
                </a:ext>
                <a:ext uri="{FF2B5EF4-FFF2-40B4-BE49-F238E27FC236}">
                  <a16:creationId xmlns:a16="http://schemas.microsoft.com/office/drawing/2014/main" id="{00000000-0008-0000-0500-00002F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39</xdr:row>
          <xdr:rowOff>0</xdr:rowOff>
        </xdr:from>
        <xdr:to>
          <xdr:col>20</xdr:col>
          <xdr:colOff>180975</xdr:colOff>
          <xdr:row>39</xdr:row>
          <xdr:rowOff>152400</xdr:rowOff>
        </xdr:to>
        <xdr:sp macro="" textlink="">
          <xdr:nvSpPr>
            <xdr:cNvPr id="22576" name="Check Box 48" hidden="1">
              <a:extLst>
                <a:ext uri="{63B3BB69-23CF-44E3-9099-C40C66FF867C}">
                  <a14:compatExt spid="_x0000_s22576"/>
                </a:ext>
                <a:ext uri="{FF2B5EF4-FFF2-40B4-BE49-F238E27FC236}">
                  <a16:creationId xmlns:a16="http://schemas.microsoft.com/office/drawing/2014/main" id="{00000000-0008-0000-0500-000030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38</xdr:row>
          <xdr:rowOff>0</xdr:rowOff>
        </xdr:from>
        <xdr:to>
          <xdr:col>20</xdr:col>
          <xdr:colOff>180975</xdr:colOff>
          <xdr:row>38</xdr:row>
          <xdr:rowOff>152400</xdr:rowOff>
        </xdr:to>
        <xdr:sp macro="" textlink="">
          <xdr:nvSpPr>
            <xdr:cNvPr id="22577" name="Check Box 49" hidden="1">
              <a:extLst>
                <a:ext uri="{63B3BB69-23CF-44E3-9099-C40C66FF867C}">
                  <a14:compatExt spid="_x0000_s22577"/>
                </a:ext>
                <a:ext uri="{FF2B5EF4-FFF2-40B4-BE49-F238E27FC236}">
                  <a16:creationId xmlns:a16="http://schemas.microsoft.com/office/drawing/2014/main" id="{00000000-0008-0000-0500-00003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41</xdr:row>
          <xdr:rowOff>0</xdr:rowOff>
        </xdr:from>
        <xdr:to>
          <xdr:col>20</xdr:col>
          <xdr:colOff>180975</xdr:colOff>
          <xdr:row>41</xdr:row>
          <xdr:rowOff>152400</xdr:rowOff>
        </xdr:to>
        <xdr:sp macro="" textlink="">
          <xdr:nvSpPr>
            <xdr:cNvPr id="22578" name="Check Box 50" hidden="1">
              <a:extLst>
                <a:ext uri="{63B3BB69-23CF-44E3-9099-C40C66FF867C}">
                  <a14:compatExt spid="_x0000_s22578"/>
                </a:ext>
                <a:ext uri="{FF2B5EF4-FFF2-40B4-BE49-F238E27FC236}">
                  <a16:creationId xmlns:a16="http://schemas.microsoft.com/office/drawing/2014/main" id="{00000000-0008-0000-0500-00003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6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6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6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6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6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6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</xdr:row>
          <xdr:rowOff>9525</xdr:rowOff>
        </xdr:from>
        <xdr:to>
          <xdr:col>17</xdr:col>
          <xdr:colOff>219075</xdr:colOff>
          <xdr:row>6</xdr:row>
          <xdr:rowOff>161925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6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</xdr:row>
          <xdr:rowOff>9525</xdr:rowOff>
        </xdr:from>
        <xdr:to>
          <xdr:col>17</xdr:col>
          <xdr:colOff>219075</xdr:colOff>
          <xdr:row>5</xdr:row>
          <xdr:rowOff>161925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6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</xdr:row>
          <xdr:rowOff>0</xdr:rowOff>
        </xdr:from>
        <xdr:to>
          <xdr:col>17</xdr:col>
          <xdr:colOff>219075</xdr:colOff>
          <xdr:row>4</xdr:row>
          <xdr:rowOff>152400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6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180975</xdr:rowOff>
        </xdr:from>
        <xdr:to>
          <xdr:col>17</xdr:col>
          <xdr:colOff>219075</xdr:colOff>
          <xdr:row>9</xdr:row>
          <xdr:rowOff>142875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6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0</xdr:rowOff>
        </xdr:from>
        <xdr:to>
          <xdr:col>17</xdr:col>
          <xdr:colOff>219075</xdr:colOff>
          <xdr:row>8</xdr:row>
          <xdr:rowOff>152400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6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11</xdr:row>
          <xdr:rowOff>9525</xdr:rowOff>
        </xdr:from>
        <xdr:to>
          <xdr:col>17</xdr:col>
          <xdr:colOff>219075</xdr:colOff>
          <xdr:row>11</xdr:row>
          <xdr:rowOff>161925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6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10</xdr:row>
          <xdr:rowOff>0</xdr:rowOff>
        </xdr:from>
        <xdr:to>
          <xdr:col>17</xdr:col>
          <xdr:colOff>219075</xdr:colOff>
          <xdr:row>10</xdr:row>
          <xdr:rowOff>152400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6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7</xdr:row>
          <xdr:rowOff>9525</xdr:rowOff>
        </xdr:from>
        <xdr:to>
          <xdr:col>17</xdr:col>
          <xdr:colOff>219075</xdr:colOff>
          <xdr:row>7</xdr:row>
          <xdr:rowOff>161925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6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200025</xdr:colOff>
          <xdr:row>45</xdr:row>
          <xdr:rowOff>171450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6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44</xdr:row>
          <xdr:rowOff>19050</xdr:rowOff>
        </xdr:from>
        <xdr:to>
          <xdr:col>28</xdr:col>
          <xdr:colOff>200025</xdr:colOff>
          <xdr:row>44</xdr:row>
          <xdr:rowOff>171450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6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209550</xdr:colOff>
          <xdr:row>45</xdr:row>
          <xdr:rowOff>171450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6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7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7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7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7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7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7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</xdr:row>
          <xdr:rowOff>9525</xdr:rowOff>
        </xdr:from>
        <xdr:to>
          <xdr:col>17</xdr:col>
          <xdr:colOff>219075</xdr:colOff>
          <xdr:row>6</xdr:row>
          <xdr:rowOff>161925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7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</xdr:row>
          <xdr:rowOff>9525</xdr:rowOff>
        </xdr:from>
        <xdr:to>
          <xdr:col>17</xdr:col>
          <xdr:colOff>219075</xdr:colOff>
          <xdr:row>5</xdr:row>
          <xdr:rowOff>161925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7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</xdr:row>
          <xdr:rowOff>0</xdr:rowOff>
        </xdr:from>
        <xdr:to>
          <xdr:col>17</xdr:col>
          <xdr:colOff>219075</xdr:colOff>
          <xdr:row>4</xdr:row>
          <xdr:rowOff>152400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7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180975</xdr:rowOff>
        </xdr:from>
        <xdr:to>
          <xdr:col>17</xdr:col>
          <xdr:colOff>219075</xdr:colOff>
          <xdr:row>9</xdr:row>
          <xdr:rowOff>142875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7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0</xdr:rowOff>
        </xdr:from>
        <xdr:to>
          <xdr:col>17</xdr:col>
          <xdr:colOff>219075</xdr:colOff>
          <xdr:row>8</xdr:row>
          <xdr:rowOff>152400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7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11</xdr:row>
          <xdr:rowOff>9525</xdr:rowOff>
        </xdr:from>
        <xdr:to>
          <xdr:col>17</xdr:col>
          <xdr:colOff>219075</xdr:colOff>
          <xdr:row>11</xdr:row>
          <xdr:rowOff>161925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7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10</xdr:row>
          <xdr:rowOff>0</xdr:rowOff>
        </xdr:from>
        <xdr:to>
          <xdr:col>17</xdr:col>
          <xdr:colOff>219075</xdr:colOff>
          <xdr:row>10</xdr:row>
          <xdr:rowOff>152400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7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7</xdr:row>
          <xdr:rowOff>9525</xdr:rowOff>
        </xdr:from>
        <xdr:to>
          <xdr:col>17</xdr:col>
          <xdr:colOff>219075</xdr:colOff>
          <xdr:row>7</xdr:row>
          <xdr:rowOff>161925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7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200025</xdr:colOff>
          <xdr:row>45</xdr:row>
          <xdr:rowOff>171450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7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44</xdr:row>
          <xdr:rowOff>19050</xdr:rowOff>
        </xdr:from>
        <xdr:to>
          <xdr:col>28</xdr:col>
          <xdr:colOff>200025</xdr:colOff>
          <xdr:row>44</xdr:row>
          <xdr:rowOff>171450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7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209550</xdr:colOff>
          <xdr:row>45</xdr:row>
          <xdr:rowOff>171450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7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9525</xdr:rowOff>
        </xdr:from>
        <xdr:to>
          <xdr:col>0</xdr:col>
          <xdr:colOff>190500</xdr:colOff>
          <xdr:row>6</xdr:row>
          <xdr:rowOff>161925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9525</xdr:rowOff>
        </xdr:from>
        <xdr:to>
          <xdr:col>0</xdr:col>
          <xdr:colOff>190500</xdr:colOff>
          <xdr:row>5</xdr:row>
          <xdr:rowOff>161925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190500</xdr:colOff>
          <xdr:row>4</xdr:row>
          <xdr:rowOff>152400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9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180975</xdr:rowOff>
        </xdr:from>
        <xdr:to>
          <xdr:col>0</xdr:col>
          <xdr:colOff>190500</xdr:colOff>
          <xdr:row>9</xdr:row>
          <xdr:rowOff>142875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9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190500</xdr:colOff>
          <xdr:row>8</xdr:row>
          <xdr:rowOff>152400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9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0</xdr:col>
          <xdr:colOff>190500</xdr:colOff>
          <xdr:row>11</xdr:row>
          <xdr:rowOff>161925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9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190500</xdr:colOff>
          <xdr:row>10</xdr:row>
          <xdr:rowOff>152400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9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0</xdr:col>
          <xdr:colOff>190500</xdr:colOff>
          <xdr:row>7</xdr:row>
          <xdr:rowOff>161925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9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6</xdr:row>
          <xdr:rowOff>9525</xdr:rowOff>
        </xdr:from>
        <xdr:to>
          <xdr:col>17</xdr:col>
          <xdr:colOff>219075</xdr:colOff>
          <xdr:row>6</xdr:row>
          <xdr:rowOff>161925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9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5</xdr:row>
          <xdr:rowOff>9525</xdr:rowOff>
        </xdr:from>
        <xdr:to>
          <xdr:col>17</xdr:col>
          <xdr:colOff>219075</xdr:colOff>
          <xdr:row>5</xdr:row>
          <xdr:rowOff>161925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9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</xdr:row>
          <xdr:rowOff>0</xdr:rowOff>
        </xdr:from>
        <xdr:to>
          <xdr:col>17</xdr:col>
          <xdr:colOff>219075</xdr:colOff>
          <xdr:row>4</xdr:row>
          <xdr:rowOff>152400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9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180975</xdr:rowOff>
        </xdr:from>
        <xdr:to>
          <xdr:col>17</xdr:col>
          <xdr:colOff>219075</xdr:colOff>
          <xdr:row>9</xdr:row>
          <xdr:rowOff>142875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9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8</xdr:row>
          <xdr:rowOff>0</xdr:rowOff>
        </xdr:from>
        <xdr:to>
          <xdr:col>17</xdr:col>
          <xdr:colOff>219075</xdr:colOff>
          <xdr:row>8</xdr:row>
          <xdr:rowOff>152400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9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11</xdr:row>
          <xdr:rowOff>9525</xdr:rowOff>
        </xdr:from>
        <xdr:to>
          <xdr:col>17</xdr:col>
          <xdr:colOff>219075</xdr:colOff>
          <xdr:row>11</xdr:row>
          <xdr:rowOff>161925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9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10</xdr:row>
          <xdr:rowOff>0</xdr:rowOff>
        </xdr:from>
        <xdr:to>
          <xdr:col>17</xdr:col>
          <xdr:colOff>219075</xdr:colOff>
          <xdr:row>10</xdr:row>
          <xdr:rowOff>152400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9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7</xdr:row>
          <xdr:rowOff>9525</xdr:rowOff>
        </xdr:from>
        <xdr:to>
          <xdr:col>17</xdr:col>
          <xdr:colOff>219075</xdr:colOff>
          <xdr:row>7</xdr:row>
          <xdr:rowOff>161925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9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200025</xdr:colOff>
          <xdr:row>45</xdr:row>
          <xdr:rowOff>171450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9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44</xdr:row>
          <xdr:rowOff>19050</xdr:rowOff>
        </xdr:from>
        <xdr:to>
          <xdr:col>28</xdr:col>
          <xdr:colOff>200025</xdr:colOff>
          <xdr:row>44</xdr:row>
          <xdr:rowOff>171450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9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45</xdr:row>
          <xdr:rowOff>19050</xdr:rowOff>
        </xdr:from>
        <xdr:to>
          <xdr:col>28</xdr:col>
          <xdr:colOff>209550</xdr:colOff>
          <xdr:row>45</xdr:row>
          <xdr:rowOff>171450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9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23</xdr:row>
          <xdr:rowOff>38100</xdr:rowOff>
        </xdr:from>
        <xdr:to>
          <xdr:col>8</xdr:col>
          <xdr:colOff>142875</xdr:colOff>
          <xdr:row>24</xdr:row>
          <xdr:rowOff>95250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A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28</xdr:row>
          <xdr:rowOff>104775</xdr:rowOff>
        </xdr:from>
        <xdr:to>
          <xdr:col>8</xdr:col>
          <xdr:colOff>142875</xdr:colOff>
          <xdr:row>29</xdr:row>
          <xdr:rowOff>152400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A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31</xdr:row>
          <xdr:rowOff>304800</xdr:rowOff>
        </xdr:from>
        <xdr:to>
          <xdr:col>8</xdr:col>
          <xdr:colOff>142875</xdr:colOff>
          <xdr:row>32</xdr:row>
          <xdr:rowOff>57150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A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36</xdr:row>
          <xdr:rowOff>95250</xdr:rowOff>
        </xdr:from>
        <xdr:to>
          <xdr:col>8</xdr:col>
          <xdr:colOff>142875</xdr:colOff>
          <xdr:row>37</xdr:row>
          <xdr:rowOff>123825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A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40</xdr:row>
          <xdr:rowOff>57150</xdr:rowOff>
        </xdr:from>
        <xdr:to>
          <xdr:col>8</xdr:col>
          <xdr:colOff>142875</xdr:colOff>
          <xdr:row>41</xdr:row>
          <xdr:rowOff>114300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A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44</xdr:row>
          <xdr:rowOff>0</xdr:rowOff>
        </xdr:from>
        <xdr:to>
          <xdr:col>8</xdr:col>
          <xdr:colOff>142875</xdr:colOff>
          <xdr:row>44</xdr:row>
          <xdr:rowOff>247650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A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46</xdr:row>
          <xdr:rowOff>180975</xdr:rowOff>
        </xdr:from>
        <xdr:to>
          <xdr:col>8</xdr:col>
          <xdr:colOff>142875</xdr:colOff>
          <xdr:row>47</xdr:row>
          <xdr:rowOff>171450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A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38100</xdr:rowOff>
        </xdr:from>
        <xdr:to>
          <xdr:col>14</xdr:col>
          <xdr:colOff>142875</xdr:colOff>
          <xdr:row>24</xdr:row>
          <xdr:rowOff>95250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A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28</xdr:row>
          <xdr:rowOff>104775</xdr:rowOff>
        </xdr:from>
        <xdr:to>
          <xdr:col>14</xdr:col>
          <xdr:colOff>142875</xdr:colOff>
          <xdr:row>29</xdr:row>
          <xdr:rowOff>152400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A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31</xdr:row>
          <xdr:rowOff>304800</xdr:rowOff>
        </xdr:from>
        <xdr:to>
          <xdr:col>14</xdr:col>
          <xdr:colOff>142875</xdr:colOff>
          <xdr:row>32</xdr:row>
          <xdr:rowOff>57150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A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36</xdr:row>
          <xdr:rowOff>95250</xdr:rowOff>
        </xdr:from>
        <xdr:to>
          <xdr:col>14</xdr:col>
          <xdr:colOff>142875</xdr:colOff>
          <xdr:row>37</xdr:row>
          <xdr:rowOff>123825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A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40</xdr:row>
          <xdr:rowOff>57150</xdr:rowOff>
        </xdr:from>
        <xdr:to>
          <xdr:col>14</xdr:col>
          <xdr:colOff>142875</xdr:colOff>
          <xdr:row>41</xdr:row>
          <xdr:rowOff>114300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A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44</xdr:row>
          <xdr:rowOff>0</xdr:rowOff>
        </xdr:from>
        <xdr:to>
          <xdr:col>14</xdr:col>
          <xdr:colOff>142875</xdr:colOff>
          <xdr:row>44</xdr:row>
          <xdr:rowOff>247650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A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46</xdr:row>
          <xdr:rowOff>180975</xdr:rowOff>
        </xdr:from>
        <xdr:to>
          <xdr:col>14</xdr:col>
          <xdr:colOff>142875</xdr:colOff>
          <xdr:row>47</xdr:row>
          <xdr:rowOff>171450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A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23</xdr:row>
          <xdr:rowOff>38100</xdr:rowOff>
        </xdr:from>
        <xdr:to>
          <xdr:col>20</xdr:col>
          <xdr:colOff>133350</xdr:colOff>
          <xdr:row>24</xdr:row>
          <xdr:rowOff>95250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A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28</xdr:row>
          <xdr:rowOff>104775</xdr:rowOff>
        </xdr:from>
        <xdr:to>
          <xdr:col>20</xdr:col>
          <xdr:colOff>133350</xdr:colOff>
          <xdr:row>29</xdr:row>
          <xdr:rowOff>152400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A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31</xdr:row>
          <xdr:rowOff>304800</xdr:rowOff>
        </xdr:from>
        <xdr:to>
          <xdr:col>20</xdr:col>
          <xdr:colOff>133350</xdr:colOff>
          <xdr:row>32</xdr:row>
          <xdr:rowOff>57150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0A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36</xdr:row>
          <xdr:rowOff>95250</xdr:rowOff>
        </xdr:from>
        <xdr:to>
          <xdr:col>20</xdr:col>
          <xdr:colOff>133350</xdr:colOff>
          <xdr:row>37</xdr:row>
          <xdr:rowOff>123825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A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40</xdr:row>
          <xdr:rowOff>57150</xdr:rowOff>
        </xdr:from>
        <xdr:to>
          <xdr:col>20</xdr:col>
          <xdr:colOff>133350</xdr:colOff>
          <xdr:row>41</xdr:row>
          <xdr:rowOff>114300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A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44</xdr:row>
          <xdr:rowOff>0</xdr:rowOff>
        </xdr:from>
        <xdr:to>
          <xdr:col>20</xdr:col>
          <xdr:colOff>133350</xdr:colOff>
          <xdr:row>44</xdr:row>
          <xdr:rowOff>247650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0A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46</xdr:row>
          <xdr:rowOff>180975</xdr:rowOff>
        </xdr:from>
        <xdr:to>
          <xdr:col>20</xdr:col>
          <xdr:colOff>133350</xdr:colOff>
          <xdr:row>47</xdr:row>
          <xdr:rowOff>171450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A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46</xdr:row>
          <xdr:rowOff>180975</xdr:rowOff>
        </xdr:from>
        <xdr:to>
          <xdr:col>27</xdr:col>
          <xdr:colOff>38100</xdr:colOff>
          <xdr:row>47</xdr:row>
          <xdr:rowOff>171450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A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31</xdr:row>
          <xdr:rowOff>304800</xdr:rowOff>
        </xdr:from>
        <xdr:to>
          <xdr:col>27</xdr:col>
          <xdr:colOff>38100</xdr:colOff>
          <xdr:row>32</xdr:row>
          <xdr:rowOff>57150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  <a:ext uri="{FF2B5EF4-FFF2-40B4-BE49-F238E27FC236}">
                  <a16:creationId xmlns:a16="http://schemas.microsoft.com/office/drawing/2014/main" id="{00000000-0008-0000-0A00-00001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-dc-01\Dokumente$\Alle\ISO%20TS%2016949\Managementsystem\02%20Dokumentenlisten\Entwurf%20Dokumentenli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greifende Dokumente"/>
      <sheetName val="Dokumente Produktion"/>
      <sheetName val="Prozess Teilprozess"/>
      <sheetName val="Revis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0.xml"/><Relationship Id="rId117" Type="http://schemas.openxmlformats.org/officeDocument/2006/relationships/ctrlProp" Target="../ctrlProps/ctrlProp111.xml"/><Relationship Id="rId21" Type="http://schemas.openxmlformats.org/officeDocument/2006/relationships/ctrlProp" Target="../ctrlProps/ctrlProp15.xml"/><Relationship Id="rId42" Type="http://schemas.openxmlformats.org/officeDocument/2006/relationships/ctrlProp" Target="../ctrlProps/ctrlProp36.xml"/><Relationship Id="rId47" Type="http://schemas.openxmlformats.org/officeDocument/2006/relationships/ctrlProp" Target="../ctrlProps/ctrlProp41.xml"/><Relationship Id="rId63" Type="http://schemas.openxmlformats.org/officeDocument/2006/relationships/ctrlProp" Target="../ctrlProps/ctrlProp57.xml"/><Relationship Id="rId68" Type="http://schemas.openxmlformats.org/officeDocument/2006/relationships/ctrlProp" Target="../ctrlProps/ctrlProp62.xml"/><Relationship Id="rId84" Type="http://schemas.openxmlformats.org/officeDocument/2006/relationships/ctrlProp" Target="../ctrlProps/ctrlProp78.xml"/><Relationship Id="rId89" Type="http://schemas.openxmlformats.org/officeDocument/2006/relationships/ctrlProp" Target="../ctrlProps/ctrlProp83.xml"/><Relationship Id="rId112" Type="http://schemas.openxmlformats.org/officeDocument/2006/relationships/ctrlProp" Target="../ctrlProps/ctrlProp106.xml"/><Relationship Id="rId133" Type="http://schemas.openxmlformats.org/officeDocument/2006/relationships/ctrlProp" Target="../ctrlProps/ctrlProp127.xml"/><Relationship Id="rId138" Type="http://schemas.openxmlformats.org/officeDocument/2006/relationships/ctrlProp" Target="../ctrlProps/ctrlProp132.xml"/><Relationship Id="rId154" Type="http://schemas.openxmlformats.org/officeDocument/2006/relationships/ctrlProp" Target="../ctrlProps/ctrlProp148.xml"/><Relationship Id="rId16" Type="http://schemas.openxmlformats.org/officeDocument/2006/relationships/ctrlProp" Target="../ctrlProps/ctrlProp10.xml"/><Relationship Id="rId107" Type="http://schemas.openxmlformats.org/officeDocument/2006/relationships/ctrlProp" Target="../ctrlProps/ctrlProp101.xml"/><Relationship Id="rId11" Type="http://schemas.openxmlformats.org/officeDocument/2006/relationships/ctrlProp" Target="../ctrlProps/ctrlProp5.xml"/><Relationship Id="rId32" Type="http://schemas.openxmlformats.org/officeDocument/2006/relationships/ctrlProp" Target="../ctrlProps/ctrlProp26.xml"/><Relationship Id="rId37" Type="http://schemas.openxmlformats.org/officeDocument/2006/relationships/ctrlProp" Target="../ctrlProps/ctrlProp31.xml"/><Relationship Id="rId53" Type="http://schemas.openxmlformats.org/officeDocument/2006/relationships/ctrlProp" Target="../ctrlProps/ctrlProp47.xml"/><Relationship Id="rId58" Type="http://schemas.openxmlformats.org/officeDocument/2006/relationships/ctrlProp" Target="../ctrlProps/ctrlProp52.xml"/><Relationship Id="rId74" Type="http://schemas.openxmlformats.org/officeDocument/2006/relationships/ctrlProp" Target="../ctrlProps/ctrlProp68.xml"/><Relationship Id="rId79" Type="http://schemas.openxmlformats.org/officeDocument/2006/relationships/ctrlProp" Target="../ctrlProps/ctrlProp73.xml"/><Relationship Id="rId102" Type="http://schemas.openxmlformats.org/officeDocument/2006/relationships/ctrlProp" Target="../ctrlProps/ctrlProp96.xml"/><Relationship Id="rId123" Type="http://schemas.openxmlformats.org/officeDocument/2006/relationships/ctrlProp" Target="../ctrlProps/ctrlProp117.xml"/><Relationship Id="rId128" Type="http://schemas.openxmlformats.org/officeDocument/2006/relationships/ctrlProp" Target="../ctrlProps/ctrlProp122.xml"/><Relationship Id="rId144" Type="http://schemas.openxmlformats.org/officeDocument/2006/relationships/ctrlProp" Target="../ctrlProps/ctrlProp138.xml"/><Relationship Id="rId149" Type="http://schemas.openxmlformats.org/officeDocument/2006/relationships/ctrlProp" Target="../ctrlProps/ctrlProp143.xml"/><Relationship Id="rId5" Type="http://schemas.openxmlformats.org/officeDocument/2006/relationships/control" Target="../activeX/activeX1.xml"/><Relationship Id="rId90" Type="http://schemas.openxmlformats.org/officeDocument/2006/relationships/ctrlProp" Target="../ctrlProps/ctrlProp84.xml"/><Relationship Id="rId95" Type="http://schemas.openxmlformats.org/officeDocument/2006/relationships/ctrlProp" Target="../ctrlProps/ctrlProp89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43" Type="http://schemas.openxmlformats.org/officeDocument/2006/relationships/ctrlProp" Target="../ctrlProps/ctrlProp37.xml"/><Relationship Id="rId48" Type="http://schemas.openxmlformats.org/officeDocument/2006/relationships/ctrlProp" Target="../ctrlProps/ctrlProp42.xml"/><Relationship Id="rId64" Type="http://schemas.openxmlformats.org/officeDocument/2006/relationships/ctrlProp" Target="../ctrlProps/ctrlProp58.xml"/><Relationship Id="rId69" Type="http://schemas.openxmlformats.org/officeDocument/2006/relationships/ctrlProp" Target="../ctrlProps/ctrlProp63.xml"/><Relationship Id="rId113" Type="http://schemas.openxmlformats.org/officeDocument/2006/relationships/ctrlProp" Target="../ctrlProps/ctrlProp107.xml"/><Relationship Id="rId118" Type="http://schemas.openxmlformats.org/officeDocument/2006/relationships/ctrlProp" Target="../ctrlProps/ctrlProp112.xml"/><Relationship Id="rId134" Type="http://schemas.openxmlformats.org/officeDocument/2006/relationships/ctrlProp" Target="../ctrlProps/ctrlProp128.xml"/><Relationship Id="rId139" Type="http://schemas.openxmlformats.org/officeDocument/2006/relationships/ctrlProp" Target="../ctrlProps/ctrlProp133.xml"/><Relationship Id="rId80" Type="http://schemas.openxmlformats.org/officeDocument/2006/relationships/ctrlProp" Target="../ctrlProps/ctrlProp74.xml"/><Relationship Id="rId85" Type="http://schemas.openxmlformats.org/officeDocument/2006/relationships/ctrlProp" Target="../ctrlProps/ctrlProp79.xml"/><Relationship Id="rId150" Type="http://schemas.openxmlformats.org/officeDocument/2006/relationships/ctrlProp" Target="../ctrlProps/ctrlProp144.xml"/><Relationship Id="rId155" Type="http://schemas.openxmlformats.org/officeDocument/2006/relationships/ctrlProp" Target="../ctrlProps/ctrlProp149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38" Type="http://schemas.openxmlformats.org/officeDocument/2006/relationships/ctrlProp" Target="../ctrlProps/ctrlProp32.xml"/><Relationship Id="rId46" Type="http://schemas.openxmlformats.org/officeDocument/2006/relationships/ctrlProp" Target="../ctrlProps/ctrlProp40.xml"/><Relationship Id="rId59" Type="http://schemas.openxmlformats.org/officeDocument/2006/relationships/ctrlProp" Target="../ctrlProps/ctrlProp53.xml"/><Relationship Id="rId67" Type="http://schemas.openxmlformats.org/officeDocument/2006/relationships/ctrlProp" Target="../ctrlProps/ctrlProp61.xml"/><Relationship Id="rId103" Type="http://schemas.openxmlformats.org/officeDocument/2006/relationships/ctrlProp" Target="../ctrlProps/ctrlProp97.xml"/><Relationship Id="rId108" Type="http://schemas.openxmlformats.org/officeDocument/2006/relationships/ctrlProp" Target="../ctrlProps/ctrlProp102.xml"/><Relationship Id="rId116" Type="http://schemas.openxmlformats.org/officeDocument/2006/relationships/ctrlProp" Target="../ctrlProps/ctrlProp110.xml"/><Relationship Id="rId124" Type="http://schemas.openxmlformats.org/officeDocument/2006/relationships/ctrlProp" Target="../ctrlProps/ctrlProp118.xml"/><Relationship Id="rId129" Type="http://schemas.openxmlformats.org/officeDocument/2006/relationships/ctrlProp" Target="../ctrlProps/ctrlProp123.xml"/><Relationship Id="rId137" Type="http://schemas.openxmlformats.org/officeDocument/2006/relationships/ctrlProp" Target="../ctrlProps/ctrlProp131.xml"/><Relationship Id="rId20" Type="http://schemas.openxmlformats.org/officeDocument/2006/relationships/ctrlProp" Target="../ctrlProps/ctrlProp14.xml"/><Relationship Id="rId41" Type="http://schemas.openxmlformats.org/officeDocument/2006/relationships/ctrlProp" Target="../ctrlProps/ctrlProp35.xml"/><Relationship Id="rId54" Type="http://schemas.openxmlformats.org/officeDocument/2006/relationships/ctrlProp" Target="../ctrlProps/ctrlProp48.xml"/><Relationship Id="rId62" Type="http://schemas.openxmlformats.org/officeDocument/2006/relationships/ctrlProp" Target="../ctrlProps/ctrlProp56.xml"/><Relationship Id="rId70" Type="http://schemas.openxmlformats.org/officeDocument/2006/relationships/ctrlProp" Target="../ctrlProps/ctrlProp64.xml"/><Relationship Id="rId75" Type="http://schemas.openxmlformats.org/officeDocument/2006/relationships/ctrlProp" Target="../ctrlProps/ctrlProp69.xml"/><Relationship Id="rId83" Type="http://schemas.openxmlformats.org/officeDocument/2006/relationships/ctrlProp" Target="../ctrlProps/ctrlProp77.xml"/><Relationship Id="rId88" Type="http://schemas.openxmlformats.org/officeDocument/2006/relationships/ctrlProp" Target="../ctrlProps/ctrlProp82.xml"/><Relationship Id="rId91" Type="http://schemas.openxmlformats.org/officeDocument/2006/relationships/ctrlProp" Target="../ctrlProps/ctrlProp85.xml"/><Relationship Id="rId96" Type="http://schemas.openxmlformats.org/officeDocument/2006/relationships/ctrlProp" Target="../ctrlProps/ctrlProp90.xml"/><Relationship Id="rId111" Type="http://schemas.openxmlformats.org/officeDocument/2006/relationships/ctrlProp" Target="../ctrlProps/ctrlProp105.xml"/><Relationship Id="rId132" Type="http://schemas.openxmlformats.org/officeDocument/2006/relationships/ctrlProp" Target="../ctrlProps/ctrlProp126.xml"/><Relationship Id="rId140" Type="http://schemas.openxmlformats.org/officeDocument/2006/relationships/ctrlProp" Target="../ctrlProps/ctrlProp134.xml"/><Relationship Id="rId145" Type="http://schemas.openxmlformats.org/officeDocument/2006/relationships/ctrlProp" Target="../ctrlProps/ctrlProp139.xml"/><Relationship Id="rId153" Type="http://schemas.openxmlformats.org/officeDocument/2006/relationships/ctrlProp" Target="../ctrlProps/ctrlProp147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36" Type="http://schemas.openxmlformats.org/officeDocument/2006/relationships/ctrlProp" Target="../ctrlProps/ctrlProp30.xml"/><Relationship Id="rId49" Type="http://schemas.openxmlformats.org/officeDocument/2006/relationships/ctrlProp" Target="../ctrlProps/ctrlProp43.xml"/><Relationship Id="rId57" Type="http://schemas.openxmlformats.org/officeDocument/2006/relationships/ctrlProp" Target="../ctrlProps/ctrlProp51.xml"/><Relationship Id="rId106" Type="http://schemas.openxmlformats.org/officeDocument/2006/relationships/ctrlProp" Target="../ctrlProps/ctrlProp100.xml"/><Relationship Id="rId114" Type="http://schemas.openxmlformats.org/officeDocument/2006/relationships/ctrlProp" Target="../ctrlProps/ctrlProp108.xml"/><Relationship Id="rId119" Type="http://schemas.openxmlformats.org/officeDocument/2006/relationships/ctrlProp" Target="../ctrlProps/ctrlProp113.xml"/><Relationship Id="rId127" Type="http://schemas.openxmlformats.org/officeDocument/2006/relationships/ctrlProp" Target="../ctrlProps/ctrlProp121.xml"/><Relationship Id="rId10" Type="http://schemas.openxmlformats.org/officeDocument/2006/relationships/ctrlProp" Target="../ctrlProps/ctrlProp4.xml"/><Relationship Id="rId31" Type="http://schemas.openxmlformats.org/officeDocument/2006/relationships/ctrlProp" Target="../ctrlProps/ctrlProp25.xml"/><Relationship Id="rId44" Type="http://schemas.openxmlformats.org/officeDocument/2006/relationships/ctrlProp" Target="../ctrlProps/ctrlProp38.xml"/><Relationship Id="rId52" Type="http://schemas.openxmlformats.org/officeDocument/2006/relationships/ctrlProp" Target="../ctrlProps/ctrlProp46.xml"/><Relationship Id="rId60" Type="http://schemas.openxmlformats.org/officeDocument/2006/relationships/ctrlProp" Target="../ctrlProps/ctrlProp54.xml"/><Relationship Id="rId65" Type="http://schemas.openxmlformats.org/officeDocument/2006/relationships/ctrlProp" Target="../ctrlProps/ctrlProp59.xml"/><Relationship Id="rId73" Type="http://schemas.openxmlformats.org/officeDocument/2006/relationships/ctrlProp" Target="../ctrlProps/ctrlProp67.xml"/><Relationship Id="rId78" Type="http://schemas.openxmlformats.org/officeDocument/2006/relationships/ctrlProp" Target="../ctrlProps/ctrlProp72.xml"/><Relationship Id="rId81" Type="http://schemas.openxmlformats.org/officeDocument/2006/relationships/ctrlProp" Target="../ctrlProps/ctrlProp75.xml"/><Relationship Id="rId86" Type="http://schemas.openxmlformats.org/officeDocument/2006/relationships/ctrlProp" Target="../ctrlProps/ctrlProp80.xml"/><Relationship Id="rId94" Type="http://schemas.openxmlformats.org/officeDocument/2006/relationships/ctrlProp" Target="../ctrlProps/ctrlProp88.xml"/><Relationship Id="rId99" Type="http://schemas.openxmlformats.org/officeDocument/2006/relationships/ctrlProp" Target="../ctrlProps/ctrlProp93.xml"/><Relationship Id="rId101" Type="http://schemas.openxmlformats.org/officeDocument/2006/relationships/ctrlProp" Target="../ctrlProps/ctrlProp95.xml"/><Relationship Id="rId122" Type="http://schemas.openxmlformats.org/officeDocument/2006/relationships/ctrlProp" Target="../ctrlProps/ctrlProp116.xml"/><Relationship Id="rId130" Type="http://schemas.openxmlformats.org/officeDocument/2006/relationships/ctrlProp" Target="../ctrlProps/ctrlProp124.xml"/><Relationship Id="rId135" Type="http://schemas.openxmlformats.org/officeDocument/2006/relationships/ctrlProp" Target="../ctrlProps/ctrlProp129.xml"/><Relationship Id="rId143" Type="http://schemas.openxmlformats.org/officeDocument/2006/relationships/ctrlProp" Target="../ctrlProps/ctrlProp137.xml"/><Relationship Id="rId148" Type="http://schemas.openxmlformats.org/officeDocument/2006/relationships/ctrlProp" Target="../ctrlProps/ctrlProp142.xml"/><Relationship Id="rId151" Type="http://schemas.openxmlformats.org/officeDocument/2006/relationships/ctrlProp" Target="../ctrlProps/ctrlProp14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3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39" Type="http://schemas.openxmlformats.org/officeDocument/2006/relationships/ctrlProp" Target="../ctrlProps/ctrlProp33.xml"/><Relationship Id="rId109" Type="http://schemas.openxmlformats.org/officeDocument/2006/relationships/ctrlProp" Target="../ctrlProps/ctrlProp103.xml"/><Relationship Id="rId34" Type="http://schemas.openxmlformats.org/officeDocument/2006/relationships/ctrlProp" Target="../ctrlProps/ctrlProp28.xml"/><Relationship Id="rId50" Type="http://schemas.openxmlformats.org/officeDocument/2006/relationships/ctrlProp" Target="../ctrlProps/ctrlProp44.xml"/><Relationship Id="rId55" Type="http://schemas.openxmlformats.org/officeDocument/2006/relationships/ctrlProp" Target="../ctrlProps/ctrlProp49.xml"/><Relationship Id="rId76" Type="http://schemas.openxmlformats.org/officeDocument/2006/relationships/ctrlProp" Target="../ctrlProps/ctrlProp70.xml"/><Relationship Id="rId97" Type="http://schemas.openxmlformats.org/officeDocument/2006/relationships/ctrlProp" Target="../ctrlProps/ctrlProp91.xml"/><Relationship Id="rId104" Type="http://schemas.openxmlformats.org/officeDocument/2006/relationships/ctrlProp" Target="../ctrlProps/ctrlProp98.xml"/><Relationship Id="rId120" Type="http://schemas.openxmlformats.org/officeDocument/2006/relationships/ctrlProp" Target="../ctrlProps/ctrlProp114.xml"/><Relationship Id="rId125" Type="http://schemas.openxmlformats.org/officeDocument/2006/relationships/ctrlProp" Target="../ctrlProps/ctrlProp119.xml"/><Relationship Id="rId141" Type="http://schemas.openxmlformats.org/officeDocument/2006/relationships/ctrlProp" Target="../ctrlProps/ctrlProp135.xml"/><Relationship Id="rId146" Type="http://schemas.openxmlformats.org/officeDocument/2006/relationships/ctrlProp" Target="../ctrlProps/ctrlProp140.xml"/><Relationship Id="rId7" Type="http://schemas.openxmlformats.org/officeDocument/2006/relationships/ctrlProp" Target="../ctrlProps/ctrlProp1.xml"/><Relationship Id="rId71" Type="http://schemas.openxmlformats.org/officeDocument/2006/relationships/ctrlProp" Target="../ctrlProps/ctrlProp65.xml"/><Relationship Id="rId92" Type="http://schemas.openxmlformats.org/officeDocument/2006/relationships/ctrlProp" Target="../ctrlProps/ctrlProp8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3.xml"/><Relationship Id="rId24" Type="http://schemas.openxmlformats.org/officeDocument/2006/relationships/ctrlProp" Target="../ctrlProps/ctrlProp18.xml"/><Relationship Id="rId40" Type="http://schemas.openxmlformats.org/officeDocument/2006/relationships/ctrlProp" Target="../ctrlProps/ctrlProp34.xml"/><Relationship Id="rId45" Type="http://schemas.openxmlformats.org/officeDocument/2006/relationships/ctrlProp" Target="../ctrlProps/ctrlProp39.xml"/><Relationship Id="rId66" Type="http://schemas.openxmlformats.org/officeDocument/2006/relationships/ctrlProp" Target="../ctrlProps/ctrlProp60.xml"/><Relationship Id="rId87" Type="http://schemas.openxmlformats.org/officeDocument/2006/relationships/ctrlProp" Target="../ctrlProps/ctrlProp81.xml"/><Relationship Id="rId110" Type="http://schemas.openxmlformats.org/officeDocument/2006/relationships/ctrlProp" Target="../ctrlProps/ctrlProp104.xml"/><Relationship Id="rId115" Type="http://schemas.openxmlformats.org/officeDocument/2006/relationships/ctrlProp" Target="../ctrlProps/ctrlProp109.xml"/><Relationship Id="rId131" Type="http://schemas.openxmlformats.org/officeDocument/2006/relationships/ctrlProp" Target="../ctrlProps/ctrlProp125.xml"/><Relationship Id="rId136" Type="http://schemas.openxmlformats.org/officeDocument/2006/relationships/ctrlProp" Target="../ctrlProps/ctrlProp130.xml"/><Relationship Id="rId61" Type="http://schemas.openxmlformats.org/officeDocument/2006/relationships/ctrlProp" Target="../ctrlProps/ctrlProp55.xml"/><Relationship Id="rId82" Type="http://schemas.openxmlformats.org/officeDocument/2006/relationships/ctrlProp" Target="../ctrlProps/ctrlProp76.xml"/><Relationship Id="rId152" Type="http://schemas.openxmlformats.org/officeDocument/2006/relationships/ctrlProp" Target="../ctrlProps/ctrlProp146.xml"/><Relationship Id="rId19" Type="http://schemas.openxmlformats.org/officeDocument/2006/relationships/ctrlProp" Target="../ctrlProps/ctrlProp13.xml"/><Relationship Id="rId14" Type="http://schemas.openxmlformats.org/officeDocument/2006/relationships/ctrlProp" Target="../ctrlProps/ctrlProp8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56" Type="http://schemas.openxmlformats.org/officeDocument/2006/relationships/ctrlProp" Target="../ctrlProps/ctrlProp50.xml"/><Relationship Id="rId77" Type="http://schemas.openxmlformats.org/officeDocument/2006/relationships/ctrlProp" Target="../ctrlProps/ctrlProp71.xml"/><Relationship Id="rId100" Type="http://schemas.openxmlformats.org/officeDocument/2006/relationships/ctrlProp" Target="../ctrlProps/ctrlProp94.xml"/><Relationship Id="rId105" Type="http://schemas.openxmlformats.org/officeDocument/2006/relationships/ctrlProp" Target="../ctrlProps/ctrlProp99.xml"/><Relationship Id="rId126" Type="http://schemas.openxmlformats.org/officeDocument/2006/relationships/ctrlProp" Target="../ctrlProps/ctrlProp120.xml"/><Relationship Id="rId147" Type="http://schemas.openxmlformats.org/officeDocument/2006/relationships/ctrlProp" Target="../ctrlProps/ctrlProp141.xml"/><Relationship Id="rId8" Type="http://schemas.openxmlformats.org/officeDocument/2006/relationships/ctrlProp" Target="../ctrlProps/ctrlProp2.xml"/><Relationship Id="rId51" Type="http://schemas.openxmlformats.org/officeDocument/2006/relationships/ctrlProp" Target="../ctrlProps/ctrlProp45.xml"/><Relationship Id="rId72" Type="http://schemas.openxmlformats.org/officeDocument/2006/relationships/ctrlProp" Target="../ctrlProps/ctrlProp66.xml"/><Relationship Id="rId93" Type="http://schemas.openxmlformats.org/officeDocument/2006/relationships/ctrlProp" Target="../ctrlProps/ctrlProp87.xml"/><Relationship Id="rId98" Type="http://schemas.openxmlformats.org/officeDocument/2006/relationships/ctrlProp" Target="../ctrlProps/ctrlProp92.xml"/><Relationship Id="rId121" Type="http://schemas.openxmlformats.org/officeDocument/2006/relationships/ctrlProp" Target="../ctrlProps/ctrlProp115.xml"/><Relationship Id="rId142" Type="http://schemas.openxmlformats.org/officeDocument/2006/relationships/ctrlProp" Target="../ctrlProps/ctrlProp136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5.xml"/><Relationship Id="rId13" Type="http://schemas.openxmlformats.org/officeDocument/2006/relationships/ctrlProp" Target="../ctrlProps/ctrlProp510.xml"/><Relationship Id="rId18" Type="http://schemas.openxmlformats.org/officeDocument/2006/relationships/ctrlProp" Target="../ctrlProps/ctrlProp515.xml"/><Relationship Id="rId3" Type="http://schemas.openxmlformats.org/officeDocument/2006/relationships/vmlDrawing" Target="../drawings/vmlDrawing18.vml"/><Relationship Id="rId21" Type="http://schemas.openxmlformats.org/officeDocument/2006/relationships/ctrlProp" Target="../ctrlProps/ctrlProp518.xml"/><Relationship Id="rId7" Type="http://schemas.openxmlformats.org/officeDocument/2006/relationships/ctrlProp" Target="../ctrlProps/ctrlProp504.xml"/><Relationship Id="rId12" Type="http://schemas.openxmlformats.org/officeDocument/2006/relationships/ctrlProp" Target="../ctrlProps/ctrlProp509.xml"/><Relationship Id="rId17" Type="http://schemas.openxmlformats.org/officeDocument/2006/relationships/ctrlProp" Target="../ctrlProps/ctrlProp514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513.xml"/><Relationship Id="rId20" Type="http://schemas.openxmlformats.org/officeDocument/2006/relationships/ctrlProp" Target="../ctrlProps/ctrlProp51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03.xml"/><Relationship Id="rId11" Type="http://schemas.openxmlformats.org/officeDocument/2006/relationships/ctrlProp" Target="../ctrlProps/ctrlProp508.xml"/><Relationship Id="rId5" Type="http://schemas.openxmlformats.org/officeDocument/2006/relationships/ctrlProp" Target="../ctrlProps/ctrlProp502.xml"/><Relationship Id="rId15" Type="http://schemas.openxmlformats.org/officeDocument/2006/relationships/ctrlProp" Target="../ctrlProps/ctrlProp512.xml"/><Relationship Id="rId23" Type="http://schemas.openxmlformats.org/officeDocument/2006/relationships/ctrlProp" Target="../ctrlProps/ctrlProp520.xml"/><Relationship Id="rId10" Type="http://schemas.openxmlformats.org/officeDocument/2006/relationships/ctrlProp" Target="../ctrlProps/ctrlProp507.xml"/><Relationship Id="rId19" Type="http://schemas.openxmlformats.org/officeDocument/2006/relationships/ctrlProp" Target="../ctrlProps/ctrlProp516.xml"/><Relationship Id="rId4" Type="http://schemas.openxmlformats.org/officeDocument/2006/relationships/vmlDrawing" Target="../drawings/vmlDrawing19.vml"/><Relationship Id="rId9" Type="http://schemas.openxmlformats.org/officeDocument/2006/relationships/ctrlProp" Target="../ctrlProps/ctrlProp506.xml"/><Relationship Id="rId14" Type="http://schemas.openxmlformats.org/officeDocument/2006/relationships/ctrlProp" Target="../ctrlProps/ctrlProp511.xml"/><Relationship Id="rId22" Type="http://schemas.openxmlformats.org/officeDocument/2006/relationships/ctrlProp" Target="../ctrlProps/ctrlProp51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24.xml"/><Relationship Id="rId13" Type="http://schemas.openxmlformats.org/officeDocument/2006/relationships/ctrlProp" Target="../ctrlProps/ctrlProp529.xml"/><Relationship Id="rId18" Type="http://schemas.openxmlformats.org/officeDocument/2006/relationships/ctrlProp" Target="../ctrlProps/ctrlProp534.xml"/><Relationship Id="rId26" Type="http://schemas.openxmlformats.org/officeDocument/2006/relationships/ctrlProp" Target="../ctrlProps/ctrlProp542.xml"/><Relationship Id="rId3" Type="http://schemas.openxmlformats.org/officeDocument/2006/relationships/vmlDrawing" Target="../drawings/vmlDrawing20.vml"/><Relationship Id="rId21" Type="http://schemas.openxmlformats.org/officeDocument/2006/relationships/ctrlProp" Target="../ctrlProps/ctrlProp537.xml"/><Relationship Id="rId7" Type="http://schemas.openxmlformats.org/officeDocument/2006/relationships/ctrlProp" Target="../ctrlProps/ctrlProp523.xml"/><Relationship Id="rId12" Type="http://schemas.openxmlformats.org/officeDocument/2006/relationships/ctrlProp" Target="../ctrlProps/ctrlProp528.xml"/><Relationship Id="rId17" Type="http://schemas.openxmlformats.org/officeDocument/2006/relationships/ctrlProp" Target="../ctrlProps/ctrlProp533.xml"/><Relationship Id="rId25" Type="http://schemas.openxmlformats.org/officeDocument/2006/relationships/ctrlProp" Target="../ctrlProps/ctrlProp541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532.xml"/><Relationship Id="rId20" Type="http://schemas.openxmlformats.org/officeDocument/2006/relationships/ctrlProp" Target="../ctrlProps/ctrlProp536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522.xml"/><Relationship Id="rId11" Type="http://schemas.openxmlformats.org/officeDocument/2006/relationships/ctrlProp" Target="../ctrlProps/ctrlProp527.xml"/><Relationship Id="rId24" Type="http://schemas.openxmlformats.org/officeDocument/2006/relationships/ctrlProp" Target="../ctrlProps/ctrlProp540.xml"/><Relationship Id="rId5" Type="http://schemas.openxmlformats.org/officeDocument/2006/relationships/ctrlProp" Target="../ctrlProps/ctrlProp521.xml"/><Relationship Id="rId15" Type="http://schemas.openxmlformats.org/officeDocument/2006/relationships/ctrlProp" Target="../ctrlProps/ctrlProp531.xml"/><Relationship Id="rId23" Type="http://schemas.openxmlformats.org/officeDocument/2006/relationships/ctrlProp" Target="../ctrlProps/ctrlProp539.xml"/><Relationship Id="rId10" Type="http://schemas.openxmlformats.org/officeDocument/2006/relationships/ctrlProp" Target="../ctrlProps/ctrlProp526.xml"/><Relationship Id="rId19" Type="http://schemas.openxmlformats.org/officeDocument/2006/relationships/ctrlProp" Target="../ctrlProps/ctrlProp535.xml"/><Relationship Id="rId4" Type="http://schemas.openxmlformats.org/officeDocument/2006/relationships/vmlDrawing" Target="../drawings/vmlDrawing21.vml"/><Relationship Id="rId9" Type="http://schemas.openxmlformats.org/officeDocument/2006/relationships/ctrlProp" Target="../ctrlProps/ctrlProp525.xml"/><Relationship Id="rId14" Type="http://schemas.openxmlformats.org/officeDocument/2006/relationships/ctrlProp" Target="../ctrlProps/ctrlProp530.xml"/><Relationship Id="rId22" Type="http://schemas.openxmlformats.org/officeDocument/2006/relationships/ctrlProp" Target="../ctrlProps/ctrlProp538.xml"/><Relationship Id="rId27" Type="http://schemas.openxmlformats.org/officeDocument/2006/relationships/ctrlProp" Target="../ctrlProps/ctrlProp543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47.xml"/><Relationship Id="rId13" Type="http://schemas.openxmlformats.org/officeDocument/2006/relationships/ctrlProp" Target="../ctrlProps/ctrlProp552.xml"/><Relationship Id="rId18" Type="http://schemas.openxmlformats.org/officeDocument/2006/relationships/ctrlProp" Target="../ctrlProps/ctrlProp557.xml"/><Relationship Id="rId26" Type="http://schemas.openxmlformats.org/officeDocument/2006/relationships/ctrlProp" Target="../ctrlProps/ctrlProp565.xml"/><Relationship Id="rId39" Type="http://schemas.openxmlformats.org/officeDocument/2006/relationships/ctrlProp" Target="../ctrlProps/ctrlProp578.xml"/><Relationship Id="rId3" Type="http://schemas.openxmlformats.org/officeDocument/2006/relationships/vmlDrawing" Target="../drawings/vmlDrawing22.vml"/><Relationship Id="rId21" Type="http://schemas.openxmlformats.org/officeDocument/2006/relationships/ctrlProp" Target="../ctrlProps/ctrlProp560.xml"/><Relationship Id="rId34" Type="http://schemas.openxmlformats.org/officeDocument/2006/relationships/ctrlProp" Target="../ctrlProps/ctrlProp573.xml"/><Relationship Id="rId42" Type="http://schemas.openxmlformats.org/officeDocument/2006/relationships/ctrlProp" Target="../ctrlProps/ctrlProp581.xml"/><Relationship Id="rId7" Type="http://schemas.openxmlformats.org/officeDocument/2006/relationships/ctrlProp" Target="../ctrlProps/ctrlProp546.xml"/><Relationship Id="rId12" Type="http://schemas.openxmlformats.org/officeDocument/2006/relationships/ctrlProp" Target="../ctrlProps/ctrlProp551.xml"/><Relationship Id="rId17" Type="http://schemas.openxmlformats.org/officeDocument/2006/relationships/ctrlProp" Target="../ctrlProps/ctrlProp556.xml"/><Relationship Id="rId25" Type="http://schemas.openxmlformats.org/officeDocument/2006/relationships/ctrlProp" Target="../ctrlProps/ctrlProp564.xml"/><Relationship Id="rId33" Type="http://schemas.openxmlformats.org/officeDocument/2006/relationships/ctrlProp" Target="../ctrlProps/ctrlProp572.xml"/><Relationship Id="rId38" Type="http://schemas.openxmlformats.org/officeDocument/2006/relationships/ctrlProp" Target="../ctrlProps/ctrlProp577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555.xml"/><Relationship Id="rId20" Type="http://schemas.openxmlformats.org/officeDocument/2006/relationships/ctrlProp" Target="../ctrlProps/ctrlProp559.xml"/><Relationship Id="rId29" Type="http://schemas.openxmlformats.org/officeDocument/2006/relationships/ctrlProp" Target="../ctrlProps/ctrlProp568.xml"/><Relationship Id="rId41" Type="http://schemas.openxmlformats.org/officeDocument/2006/relationships/ctrlProp" Target="../ctrlProps/ctrlProp580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545.xml"/><Relationship Id="rId11" Type="http://schemas.openxmlformats.org/officeDocument/2006/relationships/ctrlProp" Target="../ctrlProps/ctrlProp550.xml"/><Relationship Id="rId24" Type="http://schemas.openxmlformats.org/officeDocument/2006/relationships/ctrlProp" Target="../ctrlProps/ctrlProp563.xml"/><Relationship Id="rId32" Type="http://schemas.openxmlformats.org/officeDocument/2006/relationships/ctrlProp" Target="../ctrlProps/ctrlProp571.xml"/><Relationship Id="rId37" Type="http://schemas.openxmlformats.org/officeDocument/2006/relationships/ctrlProp" Target="../ctrlProps/ctrlProp576.xml"/><Relationship Id="rId40" Type="http://schemas.openxmlformats.org/officeDocument/2006/relationships/ctrlProp" Target="../ctrlProps/ctrlProp579.xml"/><Relationship Id="rId5" Type="http://schemas.openxmlformats.org/officeDocument/2006/relationships/ctrlProp" Target="../ctrlProps/ctrlProp544.xml"/><Relationship Id="rId15" Type="http://schemas.openxmlformats.org/officeDocument/2006/relationships/ctrlProp" Target="../ctrlProps/ctrlProp554.xml"/><Relationship Id="rId23" Type="http://schemas.openxmlformats.org/officeDocument/2006/relationships/ctrlProp" Target="../ctrlProps/ctrlProp562.xml"/><Relationship Id="rId28" Type="http://schemas.openxmlformats.org/officeDocument/2006/relationships/ctrlProp" Target="../ctrlProps/ctrlProp567.xml"/><Relationship Id="rId36" Type="http://schemas.openxmlformats.org/officeDocument/2006/relationships/ctrlProp" Target="../ctrlProps/ctrlProp575.xml"/><Relationship Id="rId10" Type="http://schemas.openxmlformats.org/officeDocument/2006/relationships/ctrlProp" Target="../ctrlProps/ctrlProp549.xml"/><Relationship Id="rId19" Type="http://schemas.openxmlformats.org/officeDocument/2006/relationships/ctrlProp" Target="../ctrlProps/ctrlProp558.xml"/><Relationship Id="rId31" Type="http://schemas.openxmlformats.org/officeDocument/2006/relationships/ctrlProp" Target="../ctrlProps/ctrlProp570.xml"/><Relationship Id="rId4" Type="http://schemas.openxmlformats.org/officeDocument/2006/relationships/vmlDrawing" Target="../drawings/vmlDrawing23.vml"/><Relationship Id="rId9" Type="http://schemas.openxmlformats.org/officeDocument/2006/relationships/ctrlProp" Target="../ctrlProps/ctrlProp548.xml"/><Relationship Id="rId14" Type="http://schemas.openxmlformats.org/officeDocument/2006/relationships/ctrlProp" Target="../ctrlProps/ctrlProp553.xml"/><Relationship Id="rId22" Type="http://schemas.openxmlformats.org/officeDocument/2006/relationships/ctrlProp" Target="../ctrlProps/ctrlProp561.xml"/><Relationship Id="rId27" Type="http://schemas.openxmlformats.org/officeDocument/2006/relationships/ctrlProp" Target="../ctrlProps/ctrlProp566.xml"/><Relationship Id="rId30" Type="http://schemas.openxmlformats.org/officeDocument/2006/relationships/ctrlProp" Target="../ctrlProps/ctrlProp569.xml"/><Relationship Id="rId35" Type="http://schemas.openxmlformats.org/officeDocument/2006/relationships/ctrlProp" Target="../ctrlProps/ctrlProp574.xml"/><Relationship Id="rId43" Type="http://schemas.openxmlformats.org/officeDocument/2006/relationships/ctrlProp" Target="../ctrlProps/ctrlProp58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3.xml"/><Relationship Id="rId13" Type="http://schemas.openxmlformats.org/officeDocument/2006/relationships/ctrlProp" Target="../ctrlProps/ctrlProp158.xml"/><Relationship Id="rId18" Type="http://schemas.openxmlformats.org/officeDocument/2006/relationships/ctrlProp" Target="../ctrlProps/ctrlProp163.xml"/><Relationship Id="rId26" Type="http://schemas.openxmlformats.org/officeDocument/2006/relationships/ctrlProp" Target="../ctrlProps/ctrlProp171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66.xml"/><Relationship Id="rId34" Type="http://schemas.openxmlformats.org/officeDocument/2006/relationships/ctrlProp" Target="../ctrlProps/ctrlProp179.xml"/><Relationship Id="rId7" Type="http://schemas.openxmlformats.org/officeDocument/2006/relationships/ctrlProp" Target="../ctrlProps/ctrlProp152.xml"/><Relationship Id="rId12" Type="http://schemas.openxmlformats.org/officeDocument/2006/relationships/ctrlProp" Target="../ctrlProps/ctrlProp157.xml"/><Relationship Id="rId17" Type="http://schemas.openxmlformats.org/officeDocument/2006/relationships/ctrlProp" Target="../ctrlProps/ctrlProp162.xml"/><Relationship Id="rId25" Type="http://schemas.openxmlformats.org/officeDocument/2006/relationships/ctrlProp" Target="../ctrlProps/ctrlProp170.xml"/><Relationship Id="rId33" Type="http://schemas.openxmlformats.org/officeDocument/2006/relationships/ctrlProp" Target="../ctrlProps/ctrlProp17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61.xml"/><Relationship Id="rId20" Type="http://schemas.openxmlformats.org/officeDocument/2006/relationships/ctrlProp" Target="../ctrlProps/ctrlProp165.xml"/><Relationship Id="rId29" Type="http://schemas.openxmlformats.org/officeDocument/2006/relationships/ctrlProp" Target="../ctrlProps/ctrlProp17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1.xml"/><Relationship Id="rId11" Type="http://schemas.openxmlformats.org/officeDocument/2006/relationships/ctrlProp" Target="../ctrlProps/ctrlProp156.xml"/><Relationship Id="rId24" Type="http://schemas.openxmlformats.org/officeDocument/2006/relationships/ctrlProp" Target="../ctrlProps/ctrlProp169.xml"/><Relationship Id="rId32" Type="http://schemas.openxmlformats.org/officeDocument/2006/relationships/ctrlProp" Target="../ctrlProps/ctrlProp177.xml"/><Relationship Id="rId5" Type="http://schemas.openxmlformats.org/officeDocument/2006/relationships/ctrlProp" Target="../ctrlProps/ctrlProp150.xml"/><Relationship Id="rId15" Type="http://schemas.openxmlformats.org/officeDocument/2006/relationships/ctrlProp" Target="../ctrlProps/ctrlProp160.xml"/><Relationship Id="rId23" Type="http://schemas.openxmlformats.org/officeDocument/2006/relationships/ctrlProp" Target="../ctrlProps/ctrlProp168.xml"/><Relationship Id="rId28" Type="http://schemas.openxmlformats.org/officeDocument/2006/relationships/ctrlProp" Target="../ctrlProps/ctrlProp173.xml"/><Relationship Id="rId36" Type="http://schemas.openxmlformats.org/officeDocument/2006/relationships/ctrlProp" Target="../ctrlProps/ctrlProp181.xml"/><Relationship Id="rId10" Type="http://schemas.openxmlformats.org/officeDocument/2006/relationships/ctrlProp" Target="../ctrlProps/ctrlProp155.xml"/><Relationship Id="rId19" Type="http://schemas.openxmlformats.org/officeDocument/2006/relationships/ctrlProp" Target="../ctrlProps/ctrlProp164.xml"/><Relationship Id="rId31" Type="http://schemas.openxmlformats.org/officeDocument/2006/relationships/ctrlProp" Target="../ctrlProps/ctrlProp176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154.xml"/><Relationship Id="rId14" Type="http://schemas.openxmlformats.org/officeDocument/2006/relationships/ctrlProp" Target="../ctrlProps/ctrlProp159.xml"/><Relationship Id="rId22" Type="http://schemas.openxmlformats.org/officeDocument/2006/relationships/ctrlProp" Target="../ctrlProps/ctrlProp167.xml"/><Relationship Id="rId27" Type="http://schemas.openxmlformats.org/officeDocument/2006/relationships/ctrlProp" Target="../ctrlProps/ctrlProp172.xml"/><Relationship Id="rId30" Type="http://schemas.openxmlformats.org/officeDocument/2006/relationships/ctrlProp" Target="../ctrlProps/ctrlProp175.xml"/><Relationship Id="rId35" Type="http://schemas.openxmlformats.org/officeDocument/2006/relationships/ctrlProp" Target="../ctrlProps/ctrlProp180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03.xml"/><Relationship Id="rId117" Type="http://schemas.openxmlformats.org/officeDocument/2006/relationships/ctrlProp" Target="../ctrlProps/ctrlProp294.xml"/><Relationship Id="rId21" Type="http://schemas.openxmlformats.org/officeDocument/2006/relationships/ctrlProp" Target="../ctrlProps/ctrlProp198.xml"/><Relationship Id="rId42" Type="http://schemas.openxmlformats.org/officeDocument/2006/relationships/ctrlProp" Target="../ctrlProps/ctrlProp219.xml"/><Relationship Id="rId47" Type="http://schemas.openxmlformats.org/officeDocument/2006/relationships/ctrlProp" Target="../ctrlProps/ctrlProp224.xml"/><Relationship Id="rId63" Type="http://schemas.openxmlformats.org/officeDocument/2006/relationships/ctrlProp" Target="../ctrlProps/ctrlProp240.xml"/><Relationship Id="rId68" Type="http://schemas.openxmlformats.org/officeDocument/2006/relationships/ctrlProp" Target="../ctrlProps/ctrlProp245.xml"/><Relationship Id="rId84" Type="http://schemas.openxmlformats.org/officeDocument/2006/relationships/ctrlProp" Target="../ctrlProps/ctrlProp261.xml"/><Relationship Id="rId89" Type="http://schemas.openxmlformats.org/officeDocument/2006/relationships/ctrlProp" Target="../ctrlProps/ctrlProp266.xml"/><Relationship Id="rId112" Type="http://schemas.openxmlformats.org/officeDocument/2006/relationships/ctrlProp" Target="../ctrlProps/ctrlProp289.xml"/><Relationship Id="rId133" Type="http://schemas.openxmlformats.org/officeDocument/2006/relationships/ctrlProp" Target="../ctrlProps/ctrlProp310.xml"/><Relationship Id="rId138" Type="http://schemas.openxmlformats.org/officeDocument/2006/relationships/ctrlProp" Target="../ctrlProps/ctrlProp315.xml"/><Relationship Id="rId154" Type="http://schemas.openxmlformats.org/officeDocument/2006/relationships/ctrlProp" Target="../ctrlProps/ctrlProp331.xml"/><Relationship Id="rId159" Type="http://schemas.openxmlformats.org/officeDocument/2006/relationships/ctrlProp" Target="../ctrlProps/ctrlProp336.xml"/><Relationship Id="rId175" Type="http://schemas.openxmlformats.org/officeDocument/2006/relationships/ctrlProp" Target="../ctrlProps/ctrlProp352.xml"/><Relationship Id="rId170" Type="http://schemas.openxmlformats.org/officeDocument/2006/relationships/ctrlProp" Target="../ctrlProps/ctrlProp347.xml"/><Relationship Id="rId16" Type="http://schemas.openxmlformats.org/officeDocument/2006/relationships/ctrlProp" Target="../ctrlProps/ctrlProp193.xml"/><Relationship Id="rId107" Type="http://schemas.openxmlformats.org/officeDocument/2006/relationships/ctrlProp" Target="../ctrlProps/ctrlProp284.xml"/><Relationship Id="rId11" Type="http://schemas.openxmlformats.org/officeDocument/2006/relationships/ctrlProp" Target="../ctrlProps/ctrlProp188.xml"/><Relationship Id="rId32" Type="http://schemas.openxmlformats.org/officeDocument/2006/relationships/ctrlProp" Target="../ctrlProps/ctrlProp209.xml"/><Relationship Id="rId37" Type="http://schemas.openxmlformats.org/officeDocument/2006/relationships/ctrlProp" Target="../ctrlProps/ctrlProp214.xml"/><Relationship Id="rId53" Type="http://schemas.openxmlformats.org/officeDocument/2006/relationships/ctrlProp" Target="../ctrlProps/ctrlProp230.xml"/><Relationship Id="rId58" Type="http://schemas.openxmlformats.org/officeDocument/2006/relationships/ctrlProp" Target="../ctrlProps/ctrlProp235.xml"/><Relationship Id="rId74" Type="http://schemas.openxmlformats.org/officeDocument/2006/relationships/ctrlProp" Target="../ctrlProps/ctrlProp251.xml"/><Relationship Id="rId79" Type="http://schemas.openxmlformats.org/officeDocument/2006/relationships/ctrlProp" Target="../ctrlProps/ctrlProp256.xml"/><Relationship Id="rId102" Type="http://schemas.openxmlformats.org/officeDocument/2006/relationships/ctrlProp" Target="../ctrlProps/ctrlProp279.xml"/><Relationship Id="rId123" Type="http://schemas.openxmlformats.org/officeDocument/2006/relationships/ctrlProp" Target="../ctrlProps/ctrlProp300.xml"/><Relationship Id="rId128" Type="http://schemas.openxmlformats.org/officeDocument/2006/relationships/ctrlProp" Target="../ctrlProps/ctrlProp305.xml"/><Relationship Id="rId144" Type="http://schemas.openxmlformats.org/officeDocument/2006/relationships/ctrlProp" Target="../ctrlProps/ctrlProp321.xml"/><Relationship Id="rId149" Type="http://schemas.openxmlformats.org/officeDocument/2006/relationships/ctrlProp" Target="../ctrlProps/ctrlProp326.xml"/><Relationship Id="rId5" Type="http://schemas.openxmlformats.org/officeDocument/2006/relationships/ctrlProp" Target="../ctrlProps/ctrlProp182.xml"/><Relationship Id="rId90" Type="http://schemas.openxmlformats.org/officeDocument/2006/relationships/ctrlProp" Target="../ctrlProps/ctrlProp267.xml"/><Relationship Id="rId95" Type="http://schemas.openxmlformats.org/officeDocument/2006/relationships/ctrlProp" Target="../ctrlProps/ctrlProp272.xml"/><Relationship Id="rId160" Type="http://schemas.openxmlformats.org/officeDocument/2006/relationships/ctrlProp" Target="../ctrlProps/ctrlProp337.xml"/><Relationship Id="rId165" Type="http://schemas.openxmlformats.org/officeDocument/2006/relationships/ctrlProp" Target="../ctrlProps/ctrlProp342.xml"/><Relationship Id="rId181" Type="http://schemas.openxmlformats.org/officeDocument/2006/relationships/ctrlProp" Target="../ctrlProps/ctrlProp358.xml"/><Relationship Id="rId186" Type="http://schemas.openxmlformats.org/officeDocument/2006/relationships/ctrlProp" Target="../ctrlProps/ctrlProp363.xml"/><Relationship Id="rId22" Type="http://schemas.openxmlformats.org/officeDocument/2006/relationships/ctrlProp" Target="../ctrlProps/ctrlProp199.xml"/><Relationship Id="rId27" Type="http://schemas.openxmlformats.org/officeDocument/2006/relationships/ctrlProp" Target="../ctrlProps/ctrlProp204.xml"/><Relationship Id="rId43" Type="http://schemas.openxmlformats.org/officeDocument/2006/relationships/ctrlProp" Target="../ctrlProps/ctrlProp220.xml"/><Relationship Id="rId48" Type="http://schemas.openxmlformats.org/officeDocument/2006/relationships/ctrlProp" Target="../ctrlProps/ctrlProp225.xml"/><Relationship Id="rId64" Type="http://schemas.openxmlformats.org/officeDocument/2006/relationships/ctrlProp" Target="../ctrlProps/ctrlProp241.xml"/><Relationship Id="rId69" Type="http://schemas.openxmlformats.org/officeDocument/2006/relationships/ctrlProp" Target="../ctrlProps/ctrlProp246.xml"/><Relationship Id="rId113" Type="http://schemas.openxmlformats.org/officeDocument/2006/relationships/ctrlProp" Target="../ctrlProps/ctrlProp290.xml"/><Relationship Id="rId118" Type="http://schemas.openxmlformats.org/officeDocument/2006/relationships/ctrlProp" Target="../ctrlProps/ctrlProp295.xml"/><Relationship Id="rId134" Type="http://schemas.openxmlformats.org/officeDocument/2006/relationships/ctrlProp" Target="../ctrlProps/ctrlProp311.xml"/><Relationship Id="rId139" Type="http://schemas.openxmlformats.org/officeDocument/2006/relationships/ctrlProp" Target="../ctrlProps/ctrlProp316.xml"/><Relationship Id="rId80" Type="http://schemas.openxmlformats.org/officeDocument/2006/relationships/ctrlProp" Target="../ctrlProps/ctrlProp257.xml"/><Relationship Id="rId85" Type="http://schemas.openxmlformats.org/officeDocument/2006/relationships/ctrlProp" Target="../ctrlProps/ctrlProp262.xml"/><Relationship Id="rId150" Type="http://schemas.openxmlformats.org/officeDocument/2006/relationships/ctrlProp" Target="../ctrlProps/ctrlProp327.xml"/><Relationship Id="rId155" Type="http://schemas.openxmlformats.org/officeDocument/2006/relationships/ctrlProp" Target="../ctrlProps/ctrlProp332.xml"/><Relationship Id="rId171" Type="http://schemas.openxmlformats.org/officeDocument/2006/relationships/ctrlProp" Target="../ctrlProps/ctrlProp348.xml"/><Relationship Id="rId176" Type="http://schemas.openxmlformats.org/officeDocument/2006/relationships/ctrlProp" Target="../ctrlProps/ctrlProp353.xml"/><Relationship Id="rId12" Type="http://schemas.openxmlformats.org/officeDocument/2006/relationships/ctrlProp" Target="../ctrlProps/ctrlProp189.xml"/><Relationship Id="rId17" Type="http://schemas.openxmlformats.org/officeDocument/2006/relationships/ctrlProp" Target="../ctrlProps/ctrlProp194.xml"/><Relationship Id="rId33" Type="http://schemas.openxmlformats.org/officeDocument/2006/relationships/ctrlProp" Target="../ctrlProps/ctrlProp210.xml"/><Relationship Id="rId38" Type="http://schemas.openxmlformats.org/officeDocument/2006/relationships/ctrlProp" Target="../ctrlProps/ctrlProp215.xml"/><Relationship Id="rId59" Type="http://schemas.openxmlformats.org/officeDocument/2006/relationships/ctrlProp" Target="../ctrlProps/ctrlProp236.xml"/><Relationship Id="rId103" Type="http://schemas.openxmlformats.org/officeDocument/2006/relationships/ctrlProp" Target="../ctrlProps/ctrlProp280.xml"/><Relationship Id="rId108" Type="http://schemas.openxmlformats.org/officeDocument/2006/relationships/ctrlProp" Target="../ctrlProps/ctrlProp285.xml"/><Relationship Id="rId124" Type="http://schemas.openxmlformats.org/officeDocument/2006/relationships/ctrlProp" Target="../ctrlProps/ctrlProp301.xml"/><Relationship Id="rId129" Type="http://schemas.openxmlformats.org/officeDocument/2006/relationships/ctrlProp" Target="../ctrlProps/ctrlProp306.xml"/><Relationship Id="rId54" Type="http://schemas.openxmlformats.org/officeDocument/2006/relationships/ctrlProp" Target="../ctrlProps/ctrlProp231.xml"/><Relationship Id="rId70" Type="http://schemas.openxmlformats.org/officeDocument/2006/relationships/ctrlProp" Target="../ctrlProps/ctrlProp247.xml"/><Relationship Id="rId75" Type="http://schemas.openxmlformats.org/officeDocument/2006/relationships/ctrlProp" Target="../ctrlProps/ctrlProp252.xml"/><Relationship Id="rId91" Type="http://schemas.openxmlformats.org/officeDocument/2006/relationships/ctrlProp" Target="../ctrlProps/ctrlProp268.xml"/><Relationship Id="rId96" Type="http://schemas.openxmlformats.org/officeDocument/2006/relationships/ctrlProp" Target="../ctrlProps/ctrlProp273.xml"/><Relationship Id="rId140" Type="http://schemas.openxmlformats.org/officeDocument/2006/relationships/ctrlProp" Target="../ctrlProps/ctrlProp317.xml"/><Relationship Id="rId145" Type="http://schemas.openxmlformats.org/officeDocument/2006/relationships/ctrlProp" Target="../ctrlProps/ctrlProp322.xml"/><Relationship Id="rId161" Type="http://schemas.openxmlformats.org/officeDocument/2006/relationships/ctrlProp" Target="../ctrlProps/ctrlProp338.xml"/><Relationship Id="rId166" Type="http://schemas.openxmlformats.org/officeDocument/2006/relationships/ctrlProp" Target="../ctrlProps/ctrlProp343.xml"/><Relationship Id="rId182" Type="http://schemas.openxmlformats.org/officeDocument/2006/relationships/ctrlProp" Target="../ctrlProps/ctrlProp359.xml"/><Relationship Id="rId187" Type="http://schemas.openxmlformats.org/officeDocument/2006/relationships/ctrlProp" Target="../ctrlProps/ctrlProp36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3.xml"/><Relationship Id="rId23" Type="http://schemas.openxmlformats.org/officeDocument/2006/relationships/ctrlProp" Target="../ctrlProps/ctrlProp200.xml"/><Relationship Id="rId28" Type="http://schemas.openxmlformats.org/officeDocument/2006/relationships/ctrlProp" Target="../ctrlProps/ctrlProp205.xml"/><Relationship Id="rId49" Type="http://schemas.openxmlformats.org/officeDocument/2006/relationships/ctrlProp" Target="../ctrlProps/ctrlProp226.xml"/><Relationship Id="rId114" Type="http://schemas.openxmlformats.org/officeDocument/2006/relationships/ctrlProp" Target="../ctrlProps/ctrlProp291.xml"/><Relationship Id="rId119" Type="http://schemas.openxmlformats.org/officeDocument/2006/relationships/ctrlProp" Target="../ctrlProps/ctrlProp296.xml"/><Relationship Id="rId44" Type="http://schemas.openxmlformats.org/officeDocument/2006/relationships/ctrlProp" Target="../ctrlProps/ctrlProp221.xml"/><Relationship Id="rId60" Type="http://schemas.openxmlformats.org/officeDocument/2006/relationships/ctrlProp" Target="../ctrlProps/ctrlProp237.xml"/><Relationship Id="rId65" Type="http://schemas.openxmlformats.org/officeDocument/2006/relationships/ctrlProp" Target="../ctrlProps/ctrlProp242.xml"/><Relationship Id="rId81" Type="http://schemas.openxmlformats.org/officeDocument/2006/relationships/ctrlProp" Target="../ctrlProps/ctrlProp258.xml"/><Relationship Id="rId86" Type="http://schemas.openxmlformats.org/officeDocument/2006/relationships/ctrlProp" Target="../ctrlProps/ctrlProp263.xml"/><Relationship Id="rId130" Type="http://schemas.openxmlformats.org/officeDocument/2006/relationships/ctrlProp" Target="../ctrlProps/ctrlProp307.xml"/><Relationship Id="rId135" Type="http://schemas.openxmlformats.org/officeDocument/2006/relationships/ctrlProp" Target="../ctrlProps/ctrlProp312.xml"/><Relationship Id="rId151" Type="http://schemas.openxmlformats.org/officeDocument/2006/relationships/ctrlProp" Target="../ctrlProps/ctrlProp328.xml"/><Relationship Id="rId156" Type="http://schemas.openxmlformats.org/officeDocument/2006/relationships/ctrlProp" Target="../ctrlProps/ctrlProp333.xml"/><Relationship Id="rId177" Type="http://schemas.openxmlformats.org/officeDocument/2006/relationships/ctrlProp" Target="../ctrlProps/ctrlProp354.xml"/><Relationship Id="rId172" Type="http://schemas.openxmlformats.org/officeDocument/2006/relationships/ctrlProp" Target="../ctrlProps/ctrlProp349.xml"/><Relationship Id="rId13" Type="http://schemas.openxmlformats.org/officeDocument/2006/relationships/ctrlProp" Target="../ctrlProps/ctrlProp190.xml"/><Relationship Id="rId18" Type="http://schemas.openxmlformats.org/officeDocument/2006/relationships/ctrlProp" Target="../ctrlProps/ctrlProp195.xml"/><Relationship Id="rId39" Type="http://schemas.openxmlformats.org/officeDocument/2006/relationships/ctrlProp" Target="../ctrlProps/ctrlProp216.xml"/><Relationship Id="rId109" Type="http://schemas.openxmlformats.org/officeDocument/2006/relationships/ctrlProp" Target="../ctrlProps/ctrlProp286.xml"/><Relationship Id="rId34" Type="http://schemas.openxmlformats.org/officeDocument/2006/relationships/ctrlProp" Target="../ctrlProps/ctrlProp211.xml"/><Relationship Id="rId50" Type="http://schemas.openxmlformats.org/officeDocument/2006/relationships/ctrlProp" Target="../ctrlProps/ctrlProp227.xml"/><Relationship Id="rId55" Type="http://schemas.openxmlformats.org/officeDocument/2006/relationships/ctrlProp" Target="../ctrlProps/ctrlProp232.xml"/><Relationship Id="rId76" Type="http://schemas.openxmlformats.org/officeDocument/2006/relationships/ctrlProp" Target="../ctrlProps/ctrlProp253.xml"/><Relationship Id="rId97" Type="http://schemas.openxmlformats.org/officeDocument/2006/relationships/ctrlProp" Target="../ctrlProps/ctrlProp274.xml"/><Relationship Id="rId104" Type="http://schemas.openxmlformats.org/officeDocument/2006/relationships/ctrlProp" Target="../ctrlProps/ctrlProp281.xml"/><Relationship Id="rId120" Type="http://schemas.openxmlformats.org/officeDocument/2006/relationships/ctrlProp" Target="../ctrlProps/ctrlProp297.xml"/><Relationship Id="rId125" Type="http://schemas.openxmlformats.org/officeDocument/2006/relationships/ctrlProp" Target="../ctrlProps/ctrlProp302.xml"/><Relationship Id="rId141" Type="http://schemas.openxmlformats.org/officeDocument/2006/relationships/ctrlProp" Target="../ctrlProps/ctrlProp318.xml"/><Relationship Id="rId146" Type="http://schemas.openxmlformats.org/officeDocument/2006/relationships/ctrlProp" Target="../ctrlProps/ctrlProp323.xml"/><Relationship Id="rId167" Type="http://schemas.openxmlformats.org/officeDocument/2006/relationships/ctrlProp" Target="../ctrlProps/ctrlProp344.xml"/><Relationship Id="rId188" Type="http://schemas.openxmlformats.org/officeDocument/2006/relationships/ctrlProp" Target="../ctrlProps/ctrlProp365.xml"/><Relationship Id="rId7" Type="http://schemas.openxmlformats.org/officeDocument/2006/relationships/ctrlProp" Target="../ctrlProps/ctrlProp184.xml"/><Relationship Id="rId71" Type="http://schemas.openxmlformats.org/officeDocument/2006/relationships/ctrlProp" Target="../ctrlProps/ctrlProp248.xml"/><Relationship Id="rId92" Type="http://schemas.openxmlformats.org/officeDocument/2006/relationships/ctrlProp" Target="../ctrlProps/ctrlProp269.xml"/><Relationship Id="rId162" Type="http://schemas.openxmlformats.org/officeDocument/2006/relationships/ctrlProp" Target="../ctrlProps/ctrlProp339.xml"/><Relationship Id="rId183" Type="http://schemas.openxmlformats.org/officeDocument/2006/relationships/ctrlProp" Target="../ctrlProps/ctrlProp360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06.xml"/><Relationship Id="rId24" Type="http://schemas.openxmlformats.org/officeDocument/2006/relationships/ctrlProp" Target="../ctrlProps/ctrlProp201.xml"/><Relationship Id="rId40" Type="http://schemas.openxmlformats.org/officeDocument/2006/relationships/ctrlProp" Target="../ctrlProps/ctrlProp217.xml"/><Relationship Id="rId45" Type="http://schemas.openxmlformats.org/officeDocument/2006/relationships/ctrlProp" Target="../ctrlProps/ctrlProp222.xml"/><Relationship Id="rId66" Type="http://schemas.openxmlformats.org/officeDocument/2006/relationships/ctrlProp" Target="../ctrlProps/ctrlProp243.xml"/><Relationship Id="rId87" Type="http://schemas.openxmlformats.org/officeDocument/2006/relationships/ctrlProp" Target="../ctrlProps/ctrlProp264.xml"/><Relationship Id="rId110" Type="http://schemas.openxmlformats.org/officeDocument/2006/relationships/ctrlProp" Target="../ctrlProps/ctrlProp287.xml"/><Relationship Id="rId115" Type="http://schemas.openxmlformats.org/officeDocument/2006/relationships/ctrlProp" Target="../ctrlProps/ctrlProp292.xml"/><Relationship Id="rId131" Type="http://schemas.openxmlformats.org/officeDocument/2006/relationships/ctrlProp" Target="../ctrlProps/ctrlProp308.xml"/><Relationship Id="rId136" Type="http://schemas.openxmlformats.org/officeDocument/2006/relationships/ctrlProp" Target="../ctrlProps/ctrlProp313.xml"/><Relationship Id="rId157" Type="http://schemas.openxmlformats.org/officeDocument/2006/relationships/ctrlProp" Target="../ctrlProps/ctrlProp334.xml"/><Relationship Id="rId178" Type="http://schemas.openxmlformats.org/officeDocument/2006/relationships/ctrlProp" Target="../ctrlProps/ctrlProp355.xml"/><Relationship Id="rId61" Type="http://schemas.openxmlformats.org/officeDocument/2006/relationships/ctrlProp" Target="../ctrlProps/ctrlProp238.xml"/><Relationship Id="rId82" Type="http://schemas.openxmlformats.org/officeDocument/2006/relationships/ctrlProp" Target="../ctrlProps/ctrlProp259.xml"/><Relationship Id="rId152" Type="http://schemas.openxmlformats.org/officeDocument/2006/relationships/ctrlProp" Target="../ctrlProps/ctrlProp329.xml"/><Relationship Id="rId173" Type="http://schemas.openxmlformats.org/officeDocument/2006/relationships/ctrlProp" Target="../ctrlProps/ctrlProp350.xml"/><Relationship Id="rId19" Type="http://schemas.openxmlformats.org/officeDocument/2006/relationships/ctrlProp" Target="../ctrlProps/ctrlProp196.xml"/><Relationship Id="rId14" Type="http://schemas.openxmlformats.org/officeDocument/2006/relationships/ctrlProp" Target="../ctrlProps/ctrlProp191.xml"/><Relationship Id="rId30" Type="http://schemas.openxmlformats.org/officeDocument/2006/relationships/ctrlProp" Target="../ctrlProps/ctrlProp207.xml"/><Relationship Id="rId35" Type="http://schemas.openxmlformats.org/officeDocument/2006/relationships/ctrlProp" Target="../ctrlProps/ctrlProp212.xml"/><Relationship Id="rId56" Type="http://schemas.openxmlformats.org/officeDocument/2006/relationships/ctrlProp" Target="../ctrlProps/ctrlProp233.xml"/><Relationship Id="rId77" Type="http://schemas.openxmlformats.org/officeDocument/2006/relationships/ctrlProp" Target="../ctrlProps/ctrlProp254.xml"/><Relationship Id="rId100" Type="http://schemas.openxmlformats.org/officeDocument/2006/relationships/ctrlProp" Target="../ctrlProps/ctrlProp277.xml"/><Relationship Id="rId105" Type="http://schemas.openxmlformats.org/officeDocument/2006/relationships/ctrlProp" Target="../ctrlProps/ctrlProp282.xml"/><Relationship Id="rId126" Type="http://schemas.openxmlformats.org/officeDocument/2006/relationships/ctrlProp" Target="../ctrlProps/ctrlProp303.xml"/><Relationship Id="rId147" Type="http://schemas.openxmlformats.org/officeDocument/2006/relationships/ctrlProp" Target="../ctrlProps/ctrlProp324.xml"/><Relationship Id="rId168" Type="http://schemas.openxmlformats.org/officeDocument/2006/relationships/ctrlProp" Target="../ctrlProps/ctrlProp345.xml"/><Relationship Id="rId8" Type="http://schemas.openxmlformats.org/officeDocument/2006/relationships/ctrlProp" Target="../ctrlProps/ctrlProp185.xml"/><Relationship Id="rId51" Type="http://schemas.openxmlformats.org/officeDocument/2006/relationships/ctrlProp" Target="../ctrlProps/ctrlProp228.xml"/><Relationship Id="rId72" Type="http://schemas.openxmlformats.org/officeDocument/2006/relationships/ctrlProp" Target="../ctrlProps/ctrlProp249.xml"/><Relationship Id="rId93" Type="http://schemas.openxmlformats.org/officeDocument/2006/relationships/ctrlProp" Target="../ctrlProps/ctrlProp270.xml"/><Relationship Id="rId98" Type="http://schemas.openxmlformats.org/officeDocument/2006/relationships/ctrlProp" Target="../ctrlProps/ctrlProp275.xml"/><Relationship Id="rId121" Type="http://schemas.openxmlformats.org/officeDocument/2006/relationships/ctrlProp" Target="../ctrlProps/ctrlProp298.xml"/><Relationship Id="rId142" Type="http://schemas.openxmlformats.org/officeDocument/2006/relationships/ctrlProp" Target="../ctrlProps/ctrlProp319.xml"/><Relationship Id="rId163" Type="http://schemas.openxmlformats.org/officeDocument/2006/relationships/ctrlProp" Target="../ctrlProps/ctrlProp340.xml"/><Relationship Id="rId184" Type="http://schemas.openxmlformats.org/officeDocument/2006/relationships/ctrlProp" Target="../ctrlProps/ctrlProp361.xml"/><Relationship Id="rId3" Type="http://schemas.openxmlformats.org/officeDocument/2006/relationships/vmlDrawing" Target="../drawings/vmlDrawing7.vml"/><Relationship Id="rId25" Type="http://schemas.openxmlformats.org/officeDocument/2006/relationships/ctrlProp" Target="../ctrlProps/ctrlProp202.xml"/><Relationship Id="rId46" Type="http://schemas.openxmlformats.org/officeDocument/2006/relationships/ctrlProp" Target="../ctrlProps/ctrlProp223.xml"/><Relationship Id="rId67" Type="http://schemas.openxmlformats.org/officeDocument/2006/relationships/ctrlProp" Target="../ctrlProps/ctrlProp244.xml"/><Relationship Id="rId116" Type="http://schemas.openxmlformats.org/officeDocument/2006/relationships/ctrlProp" Target="../ctrlProps/ctrlProp293.xml"/><Relationship Id="rId137" Type="http://schemas.openxmlformats.org/officeDocument/2006/relationships/ctrlProp" Target="../ctrlProps/ctrlProp314.xml"/><Relationship Id="rId158" Type="http://schemas.openxmlformats.org/officeDocument/2006/relationships/ctrlProp" Target="../ctrlProps/ctrlProp335.xml"/><Relationship Id="rId20" Type="http://schemas.openxmlformats.org/officeDocument/2006/relationships/ctrlProp" Target="../ctrlProps/ctrlProp197.xml"/><Relationship Id="rId41" Type="http://schemas.openxmlformats.org/officeDocument/2006/relationships/ctrlProp" Target="../ctrlProps/ctrlProp218.xml"/><Relationship Id="rId62" Type="http://schemas.openxmlformats.org/officeDocument/2006/relationships/ctrlProp" Target="../ctrlProps/ctrlProp239.xml"/><Relationship Id="rId83" Type="http://schemas.openxmlformats.org/officeDocument/2006/relationships/ctrlProp" Target="../ctrlProps/ctrlProp260.xml"/><Relationship Id="rId88" Type="http://schemas.openxmlformats.org/officeDocument/2006/relationships/ctrlProp" Target="../ctrlProps/ctrlProp265.xml"/><Relationship Id="rId111" Type="http://schemas.openxmlformats.org/officeDocument/2006/relationships/ctrlProp" Target="../ctrlProps/ctrlProp288.xml"/><Relationship Id="rId132" Type="http://schemas.openxmlformats.org/officeDocument/2006/relationships/ctrlProp" Target="../ctrlProps/ctrlProp309.xml"/><Relationship Id="rId153" Type="http://schemas.openxmlformats.org/officeDocument/2006/relationships/ctrlProp" Target="../ctrlProps/ctrlProp330.xml"/><Relationship Id="rId174" Type="http://schemas.openxmlformats.org/officeDocument/2006/relationships/ctrlProp" Target="../ctrlProps/ctrlProp351.xml"/><Relationship Id="rId179" Type="http://schemas.openxmlformats.org/officeDocument/2006/relationships/ctrlProp" Target="../ctrlProps/ctrlProp356.xml"/><Relationship Id="rId15" Type="http://schemas.openxmlformats.org/officeDocument/2006/relationships/ctrlProp" Target="../ctrlProps/ctrlProp192.xml"/><Relationship Id="rId36" Type="http://schemas.openxmlformats.org/officeDocument/2006/relationships/ctrlProp" Target="../ctrlProps/ctrlProp213.xml"/><Relationship Id="rId57" Type="http://schemas.openxmlformats.org/officeDocument/2006/relationships/ctrlProp" Target="../ctrlProps/ctrlProp234.xml"/><Relationship Id="rId106" Type="http://schemas.openxmlformats.org/officeDocument/2006/relationships/ctrlProp" Target="../ctrlProps/ctrlProp283.xml"/><Relationship Id="rId127" Type="http://schemas.openxmlformats.org/officeDocument/2006/relationships/ctrlProp" Target="../ctrlProps/ctrlProp304.xml"/><Relationship Id="rId10" Type="http://schemas.openxmlformats.org/officeDocument/2006/relationships/ctrlProp" Target="../ctrlProps/ctrlProp187.xml"/><Relationship Id="rId31" Type="http://schemas.openxmlformats.org/officeDocument/2006/relationships/ctrlProp" Target="../ctrlProps/ctrlProp208.xml"/><Relationship Id="rId52" Type="http://schemas.openxmlformats.org/officeDocument/2006/relationships/ctrlProp" Target="../ctrlProps/ctrlProp229.xml"/><Relationship Id="rId73" Type="http://schemas.openxmlformats.org/officeDocument/2006/relationships/ctrlProp" Target="../ctrlProps/ctrlProp250.xml"/><Relationship Id="rId78" Type="http://schemas.openxmlformats.org/officeDocument/2006/relationships/ctrlProp" Target="../ctrlProps/ctrlProp255.xml"/><Relationship Id="rId94" Type="http://schemas.openxmlformats.org/officeDocument/2006/relationships/ctrlProp" Target="../ctrlProps/ctrlProp271.xml"/><Relationship Id="rId99" Type="http://schemas.openxmlformats.org/officeDocument/2006/relationships/ctrlProp" Target="../ctrlProps/ctrlProp276.xml"/><Relationship Id="rId101" Type="http://schemas.openxmlformats.org/officeDocument/2006/relationships/ctrlProp" Target="../ctrlProps/ctrlProp278.xml"/><Relationship Id="rId122" Type="http://schemas.openxmlformats.org/officeDocument/2006/relationships/ctrlProp" Target="../ctrlProps/ctrlProp299.xml"/><Relationship Id="rId143" Type="http://schemas.openxmlformats.org/officeDocument/2006/relationships/ctrlProp" Target="../ctrlProps/ctrlProp320.xml"/><Relationship Id="rId148" Type="http://schemas.openxmlformats.org/officeDocument/2006/relationships/ctrlProp" Target="../ctrlProps/ctrlProp325.xml"/><Relationship Id="rId164" Type="http://schemas.openxmlformats.org/officeDocument/2006/relationships/ctrlProp" Target="../ctrlProps/ctrlProp341.xml"/><Relationship Id="rId169" Type="http://schemas.openxmlformats.org/officeDocument/2006/relationships/ctrlProp" Target="../ctrlProps/ctrlProp346.xml"/><Relationship Id="rId185" Type="http://schemas.openxmlformats.org/officeDocument/2006/relationships/ctrlProp" Target="../ctrlProps/ctrlProp36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186.xml"/><Relationship Id="rId180" Type="http://schemas.openxmlformats.org/officeDocument/2006/relationships/ctrlProp" Target="../ctrlProps/ctrlProp35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74.xml"/><Relationship Id="rId18" Type="http://schemas.openxmlformats.org/officeDocument/2006/relationships/ctrlProp" Target="../ctrlProps/ctrlProp379.xml"/><Relationship Id="rId26" Type="http://schemas.openxmlformats.org/officeDocument/2006/relationships/ctrlProp" Target="../ctrlProps/ctrlProp387.xml"/><Relationship Id="rId39" Type="http://schemas.openxmlformats.org/officeDocument/2006/relationships/ctrlProp" Target="../ctrlProps/ctrlProp400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382.xml"/><Relationship Id="rId34" Type="http://schemas.openxmlformats.org/officeDocument/2006/relationships/ctrlProp" Target="../ctrlProps/ctrlProp395.xml"/><Relationship Id="rId42" Type="http://schemas.openxmlformats.org/officeDocument/2006/relationships/ctrlProp" Target="../ctrlProps/ctrlProp403.xml"/><Relationship Id="rId47" Type="http://schemas.openxmlformats.org/officeDocument/2006/relationships/ctrlProp" Target="../ctrlProps/ctrlProp408.xml"/><Relationship Id="rId50" Type="http://schemas.openxmlformats.org/officeDocument/2006/relationships/ctrlProp" Target="../ctrlProps/ctrlProp411.xml"/><Relationship Id="rId7" Type="http://schemas.openxmlformats.org/officeDocument/2006/relationships/ctrlProp" Target="../ctrlProps/ctrlProp368.xml"/><Relationship Id="rId12" Type="http://schemas.openxmlformats.org/officeDocument/2006/relationships/ctrlProp" Target="../ctrlProps/ctrlProp373.xml"/><Relationship Id="rId17" Type="http://schemas.openxmlformats.org/officeDocument/2006/relationships/ctrlProp" Target="../ctrlProps/ctrlProp378.xml"/><Relationship Id="rId25" Type="http://schemas.openxmlformats.org/officeDocument/2006/relationships/ctrlProp" Target="../ctrlProps/ctrlProp386.xml"/><Relationship Id="rId33" Type="http://schemas.openxmlformats.org/officeDocument/2006/relationships/ctrlProp" Target="../ctrlProps/ctrlProp394.xml"/><Relationship Id="rId38" Type="http://schemas.openxmlformats.org/officeDocument/2006/relationships/ctrlProp" Target="../ctrlProps/ctrlProp399.xml"/><Relationship Id="rId46" Type="http://schemas.openxmlformats.org/officeDocument/2006/relationships/ctrlProp" Target="../ctrlProps/ctrlProp40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77.xml"/><Relationship Id="rId20" Type="http://schemas.openxmlformats.org/officeDocument/2006/relationships/ctrlProp" Target="../ctrlProps/ctrlProp381.xml"/><Relationship Id="rId29" Type="http://schemas.openxmlformats.org/officeDocument/2006/relationships/ctrlProp" Target="../ctrlProps/ctrlProp390.xml"/><Relationship Id="rId41" Type="http://schemas.openxmlformats.org/officeDocument/2006/relationships/ctrlProp" Target="../ctrlProps/ctrlProp40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67.xml"/><Relationship Id="rId11" Type="http://schemas.openxmlformats.org/officeDocument/2006/relationships/ctrlProp" Target="../ctrlProps/ctrlProp372.xml"/><Relationship Id="rId24" Type="http://schemas.openxmlformats.org/officeDocument/2006/relationships/ctrlProp" Target="../ctrlProps/ctrlProp385.xml"/><Relationship Id="rId32" Type="http://schemas.openxmlformats.org/officeDocument/2006/relationships/ctrlProp" Target="../ctrlProps/ctrlProp393.xml"/><Relationship Id="rId37" Type="http://schemas.openxmlformats.org/officeDocument/2006/relationships/ctrlProp" Target="../ctrlProps/ctrlProp398.xml"/><Relationship Id="rId40" Type="http://schemas.openxmlformats.org/officeDocument/2006/relationships/ctrlProp" Target="../ctrlProps/ctrlProp401.xml"/><Relationship Id="rId45" Type="http://schemas.openxmlformats.org/officeDocument/2006/relationships/ctrlProp" Target="../ctrlProps/ctrlProp406.xml"/><Relationship Id="rId53" Type="http://schemas.openxmlformats.org/officeDocument/2006/relationships/ctrlProp" Target="../ctrlProps/ctrlProp414.xml"/><Relationship Id="rId5" Type="http://schemas.openxmlformats.org/officeDocument/2006/relationships/ctrlProp" Target="../ctrlProps/ctrlProp366.xml"/><Relationship Id="rId15" Type="http://schemas.openxmlformats.org/officeDocument/2006/relationships/ctrlProp" Target="../ctrlProps/ctrlProp376.xml"/><Relationship Id="rId23" Type="http://schemas.openxmlformats.org/officeDocument/2006/relationships/ctrlProp" Target="../ctrlProps/ctrlProp384.xml"/><Relationship Id="rId28" Type="http://schemas.openxmlformats.org/officeDocument/2006/relationships/ctrlProp" Target="../ctrlProps/ctrlProp389.xml"/><Relationship Id="rId36" Type="http://schemas.openxmlformats.org/officeDocument/2006/relationships/ctrlProp" Target="../ctrlProps/ctrlProp397.xml"/><Relationship Id="rId49" Type="http://schemas.openxmlformats.org/officeDocument/2006/relationships/ctrlProp" Target="../ctrlProps/ctrlProp410.xml"/><Relationship Id="rId10" Type="http://schemas.openxmlformats.org/officeDocument/2006/relationships/ctrlProp" Target="../ctrlProps/ctrlProp371.xml"/><Relationship Id="rId19" Type="http://schemas.openxmlformats.org/officeDocument/2006/relationships/ctrlProp" Target="../ctrlProps/ctrlProp380.xml"/><Relationship Id="rId31" Type="http://schemas.openxmlformats.org/officeDocument/2006/relationships/ctrlProp" Target="../ctrlProps/ctrlProp392.xml"/><Relationship Id="rId44" Type="http://schemas.openxmlformats.org/officeDocument/2006/relationships/ctrlProp" Target="../ctrlProps/ctrlProp405.xml"/><Relationship Id="rId52" Type="http://schemas.openxmlformats.org/officeDocument/2006/relationships/ctrlProp" Target="../ctrlProps/ctrlProp413.xml"/><Relationship Id="rId4" Type="http://schemas.openxmlformats.org/officeDocument/2006/relationships/vmlDrawing" Target="../drawings/vmlDrawing10.vml"/><Relationship Id="rId9" Type="http://schemas.openxmlformats.org/officeDocument/2006/relationships/ctrlProp" Target="../ctrlProps/ctrlProp370.xml"/><Relationship Id="rId14" Type="http://schemas.openxmlformats.org/officeDocument/2006/relationships/ctrlProp" Target="../ctrlProps/ctrlProp375.xml"/><Relationship Id="rId22" Type="http://schemas.openxmlformats.org/officeDocument/2006/relationships/ctrlProp" Target="../ctrlProps/ctrlProp383.xml"/><Relationship Id="rId27" Type="http://schemas.openxmlformats.org/officeDocument/2006/relationships/ctrlProp" Target="../ctrlProps/ctrlProp388.xml"/><Relationship Id="rId30" Type="http://schemas.openxmlformats.org/officeDocument/2006/relationships/ctrlProp" Target="../ctrlProps/ctrlProp391.xml"/><Relationship Id="rId35" Type="http://schemas.openxmlformats.org/officeDocument/2006/relationships/ctrlProp" Target="../ctrlProps/ctrlProp396.xml"/><Relationship Id="rId43" Type="http://schemas.openxmlformats.org/officeDocument/2006/relationships/ctrlProp" Target="../ctrlProps/ctrlProp404.xml"/><Relationship Id="rId48" Type="http://schemas.openxmlformats.org/officeDocument/2006/relationships/ctrlProp" Target="../ctrlProps/ctrlProp409.xml"/><Relationship Id="rId8" Type="http://schemas.openxmlformats.org/officeDocument/2006/relationships/ctrlProp" Target="../ctrlProps/ctrlProp369.xml"/><Relationship Id="rId51" Type="http://schemas.openxmlformats.org/officeDocument/2006/relationships/ctrlProp" Target="../ctrlProps/ctrlProp41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23.xml"/><Relationship Id="rId18" Type="http://schemas.openxmlformats.org/officeDocument/2006/relationships/ctrlProp" Target="../ctrlProps/ctrlProp428.xml"/><Relationship Id="rId26" Type="http://schemas.openxmlformats.org/officeDocument/2006/relationships/ctrlProp" Target="../ctrlProps/ctrlProp436.xml"/><Relationship Id="rId39" Type="http://schemas.openxmlformats.org/officeDocument/2006/relationships/ctrlProp" Target="../ctrlProps/ctrlProp449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431.xml"/><Relationship Id="rId34" Type="http://schemas.openxmlformats.org/officeDocument/2006/relationships/ctrlProp" Target="../ctrlProps/ctrlProp444.xml"/><Relationship Id="rId42" Type="http://schemas.openxmlformats.org/officeDocument/2006/relationships/ctrlProp" Target="../ctrlProps/ctrlProp452.xml"/><Relationship Id="rId47" Type="http://schemas.openxmlformats.org/officeDocument/2006/relationships/ctrlProp" Target="../ctrlProps/ctrlProp457.xml"/><Relationship Id="rId50" Type="http://schemas.openxmlformats.org/officeDocument/2006/relationships/ctrlProp" Target="../ctrlProps/ctrlProp460.xml"/><Relationship Id="rId7" Type="http://schemas.openxmlformats.org/officeDocument/2006/relationships/ctrlProp" Target="../ctrlProps/ctrlProp417.xml"/><Relationship Id="rId12" Type="http://schemas.openxmlformats.org/officeDocument/2006/relationships/ctrlProp" Target="../ctrlProps/ctrlProp422.xml"/><Relationship Id="rId17" Type="http://schemas.openxmlformats.org/officeDocument/2006/relationships/ctrlProp" Target="../ctrlProps/ctrlProp427.xml"/><Relationship Id="rId25" Type="http://schemas.openxmlformats.org/officeDocument/2006/relationships/ctrlProp" Target="../ctrlProps/ctrlProp435.xml"/><Relationship Id="rId33" Type="http://schemas.openxmlformats.org/officeDocument/2006/relationships/ctrlProp" Target="../ctrlProps/ctrlProp443.xml"/><Relationship Id="rId38" Type="http://schemas.openxmlformats.org/officeDocument/2006/relationships/ctrlProp" Target="../ctrlProps/ctrlProp448.xml"/><Relationship Id="rId46" Type="http://schemas.openxmlformats.org/officeDocument/2006/relationships/ctrlProp" Target="../ctrlProps/ctrlProp45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26.xml"/><Relationship Id="rId20" Type="http://schemas.openxmlformats.org/officeDocument/2006/relationships/ctrlProp" Target="../ctrlProps/ctrlProp430.xml"/><Relationship Id="rId29" Type="http://schemas.openxmlformats.org/officeDocument/2006/relationships/ctrlProp" Target="../ctrlProps/ctrlProp439.xml"/><Relationship Id="rId41" Type="http://schemas.openxmlformats.org/officeDocument/2006/relationships/ctrlProp" Target="../ctrlProps/ctrlProp45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16.xml"/><Relationship Id="rId11" Type="http://schemas.openxmlformats.org/officeDocument/2006/relationships/ctrlProp" Target="../ctrlProps/ctrlProp421.xml"/><Relationship Id="rId24" Type="http://schemas.openxmlformats.org/officeDocument/2006/relationships/ctrlProp" Target="../ctrlProps/ctrlProp434.xml"/><Relationship Id="rId32" Type="http://schemas.openxmlformats.org/officeDocument/2006/relationships/ctrlProp" Target="../ctrlProps/ctrlProp442.xml"/><Relationship Id="rId37" Type="http://schemas.openxmlformats.org/officeDocument/2006/relationships/ctrlProp" Target="../ctrlProps/ctrlProp447.xml"/><Relationship Id="rId40" Type="http://schemas.openxmlformats.org/officeDocument/2006/relationships/ctrlProp" Target="../ctrlProps/ctrlProp450.xml"/><Relationship Id="rId45" Type="http://schemas.openxmlformats.org/officeDocument/2006/relationships/ctrlProp" Target="../ctrlProps/ctrlProp455.xml"/><Relationship Id="rId53" Type="http://schemas.openxmlformats.org/officeDocument/2006/relationships/ctrlProp" Target="../ctrlProps/ctrlProp463.xml"/><Relationship Id="rId5" Type="http://schemas.openxmlformats.org/officeDocument/2006/relationships/ctrlProp" Target="../ctrlProps/ctrlProp415.xml"/><Relationship Id="rId15" Type="http://schemas.openxmlformats.org/officeDocument/2006/relationships/ctrlProp" Target="../ctrlProps/ctrlProp425.xml"/><Relationship Id="rId23" Type="http://schemas.openxmlformats.org/officeDocument/2006/relationships/ctrlProp" Target="../ctrlProps/ctrlProp433.xml"/><Relationship Id="rId28" Type="http://schemas.openxmlformats.org/officeDocument/2006/relationships/ctrlProp" Target="../ctrlProps/ctrlProp438.xml"/><Relationship Id="rId36" Type="http://schemas.openxmlformats.org/officeDocument/2006/relationships/ctrlProp" Target="../ctrlProps/ctrlProp446.xml"/><Relationship Id="rId49" Type="http://schemas.openxmlformats.org/officeDocument/2006/relationships/ctrlProp" Target="../ctrlProps/ctrlProp459.xml"/><Relationship Id="rId10" Type="http://schemas.openxmlformats.org/officeDocument/2006/relationships/ctrlProp" Target="../ctrlProps/ctrlProp420.xml"/><Relationship Id="rId19" Type="http://schemas.openxmlformats.org/officeDocument/2006/relationships/ctrlProp" Target="../ctrlProps/ctrlProp429.xml"/><Relationship Id="rId31" Type="http://schemas.openxmlformats.org/officeDocument/2006/relationships/ctrlProp" Target="../ctrlProps/ctrlProp441.xml"/><Relationship Id="rId44" Type="http://schemas.openxmlformats.org/officeDocument/2006/relationships/ctrlProp" Target="../ctrlProps/ctrlProp454.xml"/><Relationship Id="rId52" Type="http://schemas.openxmlformats.org/officeDocument/2006/relationships/ctrlProp" Target="../ctrlProps/ctrlProp462.xml"/><Relationship Id="rId4" Type="http://schemas.openxmlformats.org/officeDocument/2006/relationships/vmlDrawing" Target="../drawings/vmlDrawing12.vml"/><Relationship Id="rId9" Type="http://schemas.openxmlformats.org/officeDocument/2006/relationships/ctrlProp" Target="../ctrlProps/ctrlProp419.xml"/><Relationship Id="rId14" Type="http://schemas.openxmlformats.org/officeDocument/2006/relationships/ctrlProp" Target="../ctrlProps/ctrlProp424.xml"/><Relationship Id="rId22" Type="http://schemas.openxmlformats.org/officeDocument/2006/relationships/ctrlProp" Target="../ctrlProps/ctrlProp432.xml"/><Relationship Id="rId27" Type="http://schemas.openxmlformats.org/officeDocument/2006/relationships/ctrlProp" Target="../ctrlProps/ctrlProp437.xml"/><Relationship Id="rId30" Type="http://schemas.openxmlformats.org/officeDocument/2006/relationships/ctrlProp" Target="../ctrlProps/ctrlProp440.xml"/><Relationship Id="rId35" Type="http://schemas.openxmlformats.org/officeDocument/2006/relationships/ctrlProp" Target="../ctrlProps/ctrlProp445.xml"/><Relationship Id="rId43" Type="http://schemas.openxmlformats.org/officeDocument/2006/relationships/ctrlProp" Target="../ctrlProps/ctrlProp453.xml"/><Relationship Id="rId48" Type="http://schemas.openxmlformats.org/officeDocument/2006/relationships/ctrlProp" Target="../ctrlProps/ctrlProp458.xml"/><Relationship Id="rId8" Type="http://schemas.openxmlformats.org/officeDocument/2006/relationships/ctrlProp" Target="../ctrlProps/ctrlProp418.xml"/><Relationship Id="rId51" Type="http://schemas.openxmlformats.org/officeDocument/2006/relationships/ctrlProp" Target="../ctrlProps/ctrlProp46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7.xml"/><Relationship Id="rId13" Type="http://schemas.openxmlformats.org/officeDocument/2006/relationships/ctrlProp" Target="../ctrlProps/ctrlProp472.xml"/><Relationship Id="rId18" Type="http://schemas.openxmlformats.org/officeDocument/2006/relationships/ctrlProp" Target="../ctrlProps/ctrlProp477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480.xml"/><Relationship Id="rId7" Type="http://schemas.openxmlformats.org/officeDocument/2006/relationships/ctrlProp" Target="../ctrlProps/ctrlProp466.xml"/><Relationship Id="rId12" Type="http://schemas.openxmlformats.org/officeDocument/2006/relationships/ctrlProp" Target="../ctrlProps/ctrlProp471.xml"/><Relationship Id="rId17" Type="http://schemas.openxmlformats.org/officeDocument/2006/relationships/ctrlProp" Target="../ctrlProps/ctrlProp47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475.xml"/><Relationship Id="rId20" Type="http://schemas.openxmlformats.org/officeDocument/2006/relationships/ctrlProp" Target="../ctrlProps/ctrlProp479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65.xml"/><Relationship Id="rId11" Type="http://schemas.openxmlformats.org/officeDocument/2006/relationships/ctrlProp" Target="../ctrlProps/ctrlProp470.xml"/><Relationship Id="rId5" Type="http://schemas.openxmlformats.org/officeDocument/2006/relationships/ctrlProp" Target="../ctrlProps/ctrlProp464.xml"/><Relationship Id="rId15" Type="http://schemas.openxmlformats.org/officeDocument/2006/relationships/ctrlProp" Target="../ctrlProps/ctrlProp474.xml"/><Relationship Id="rId23" Type="http://schemas.openxmlformats.org/officeDocument/2006/relationships/ctrlProp" Target="../ctrlProps/ctrlProp482.xml"/><Relationship Id="rId10" Type="http://schemas.openxmlformats.org/officeDocument/2006/relationships/ctrlProp" Target="../ctrlProps/ctrlProp469.xml"/><Relationship Id="rId19" Type="http://schemas.openxmlformats.org/officeDocument/2006/relationships/ctrlProp" Target="../ctrlProps/ctrlProp478.xml"/><Relationship Id="rId4" Type="http://schemas.openxmlformats.org/officeDocument/2006/relationships/vmlDrawing" Target="../drawings/vmlDrawing14.vml"/><Relationship Id="rId9" Type="http://schemas.openxmlformats.org/officeDocument/2006/relationships/ctrlProp" Target="../ctrlProps/ctrlProp468.xml"/><Relationship Id="rId14" Type="http://schemas.openxmlformats.org/officeDocument/2006/relationships/ctrlProp" Target="../ctrlProps/ctrlProp473.xml"/><Relationship Id="rId22" Type="http://schemas.openxmlformats.org/officeDocument/2006/relationships/ctrlProp" Target="../ctrlProps/ctrlProp48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86.xml"/><Relationship Id="rId13" Type="http://schemas.openxmlformats.org/officeDocument/2006/relationships/ctrlProp" Target="../ctrlProps/ctrlProp491.xml"/><Relationship Id="rId18" Type="http://schemas.openxmlformats.org/officeDocument/2006/relationships/ctrlProp" Target="../ctrlProps/ctrlProp496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499.xml"/><Relationship Id="rId7" Type="http://schemas.openxmlformats.org/officeDocument/2006/relationships/ctrlProp" Target="../ctrlProps/ctrlProp485.xml"/><Relationship Id="rId12" Type="http://schemas.openxmlformats.org/officeDocument/2006/relationships/ctrlProp" Target="../ctrlProps/ctrlProp490.xml"/><Relationship Id="rId17" Type="http://schemas.openxmlformats.org/officeDocument/2006/relationships/ctrlProp" Target="../ctrlProps/ctrlProp495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494.xml"/><Relationship Id="rId20" Type="http://schemas.openxmlformats.org/officeDocument/2006/relationships/ctrlProp" Target="../ctrlProps/ctrlProp49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84.xml"/><Relationship Id="rId11" Type="http://schemas.openxmlformats.org/officeDocument/2006/relationships/ctrlProp" Target="../ctrlProps/ctrlProp489.xml"/><Relationship Id="rId5" Type="http://schemas.openxmlformats.org/officeDocument/2006/relationships/ctrlProp" Target="../ctrlProps/ctrlProp483.xml"/><Relationship Id="rId15" Type="http://schemas.openxmlformats.org/officeDocument/2006/relationships/ctrlProp" Target="../ctrlProps/ctrlProp493.xml"/><Relationship Id="rId23" Type="http://schemas.openxmlformats.org/officeDocument/2006/relationships/ctrlProp" Target="../ctrlProps/ctrlProp501.xml"/><Relationship Id="rId10" Type="http://schemas.openxmlformats.org/officeDocument/2006/relationships/ctrlProp" Target="../ctrlProps/ctrlProp488.xml"/><Relationship Id="rId19" Type="http://schemas.openxmlformats.org/officeDocument/2006/relationships/ctrlProp" Target="../ctrlProps/ctrlProp497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487.xml"/><Relationship Id="rId14" Type="http://schemas.openxmlformats.org/officeDocument/2006/relationships/ctrlProp" Target="../ctrlProps/ctrlProp492.xml"/><Relationship Id="rId22" Type="http://schemas.openxmlformats.org/officeDocument/2006/relationships/ctrlProp" Target="../ctrlProps/ctrlProp50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6" tint="-0.249977111117893"/>
    <pageSetUpPr fitToPage="1"/>
  </sheetPr>
  <dimension ref="A1:DC91"/>
  <sheetViews>
    <sheetView showGridLines="0" tabSelected="1" view="pageLayout" zoomScale="85" zoomScaleNormal="85" zoomScaleSheetLayoutView="70" zoomScalePageLayoutView="85" workbookViewId="0">
      <selection activeCell="CT15" sqref="CT15"/>
    </sheetView>
  </sheetViews>
  <sheetFormatPr defaultColWidth="2.7109375" defaultRowHeight="12" customHeight="1" x14ac:dyDescent="0.25"/>
  <cols>
    <col min="1" max="1" width="3.42578125" customWidth="1"/>
    <col min="2" max="8" width="2.85546875" bestFit="1" customWidth="1"/>
    <col min="9" max="9" width="8.42578125" bestFit="1" customWidth="1"/>
    <col min="10" max="14" width="3.42578125" bestFit="1" customWidth="1"/>
    <col min="15" max="15" width="3.42578125" customWidth="1"/>
    <col min="16" max="31" width="3.42578125" bestFit="1" customWidth="1"/>
    <col min="32" max="66" width="3.42578125" customWidth="1"/>
    <col min="67" max="93" width="3.42578125" hidden="1" customWidth="1"/>
    <col min="94" max="94" width="5.5703125" customWidth="1"/>
  </cols>
  <sheetData>
    <row r="1" spans="1:105" ht="14.1" customHeight="1" x14ac:dyDescent="0.25">
      <c r="A1" s="186" t="str">
        <f>HLOOKUP($CV$1,Beschriftungstabelle!$A:$B,2,FALSE)</f>
        <v>Cover sheet</v>
      </c>
      <c r="B1" s="187"/>
      <c r="C1" s="187"/>
      <c r="D1" s="187"/>
      <c r="E1" s="187"/>
      <c r="F1" s="187"/>
      <c r="G1" s="187"/>
      <c r="H1" s="18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3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3"/>
      <c r="CP1" s="10"/>
      <c r="CT1" s="51"/>
      <c r="CU1" s="51"/>
      <c r="CV1" s="52">
        <v>2</v>
      </c>
      <c r="CW1" s="51"/>
      <c r="CX1" s="51"/>
      <c r="CY1" s="51"/>
      <c r="CZ1" s="51"/>
      <c r="DA1" s="19"/>
    </row>
    <row r="2" spans="1:105" ht="14.1" customHeight="1" x14ac:dyDescent="0.25">
      <c r="A2" s="188"/>
      <c r="B2" s="189"/>
      <c r="C2" s="189"/>
      <c r="D2" s="189"/>
      <c r="E2" s="189"/>
      <c r="F2" s="189"/>
      <c r="G2" s="189"/>
      <c r="H2" s="189"/>
      <c r="I2" s="14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6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6"/>
      <c r="CP2" s="10"/>
      <c r="CT2" s="51"/>
      <c r="CU2" s="51"/>
      <c r="CV2" s="51"/>
      <c r="CW2" s="51"/>
      <c r="CX2" s="51"/>
      <c r="CY2" s="51"/>
      <c r="CZ2" s="51"/>
      <c r="DA2" s="19"/>
    </row>
    <row r="3" spans="1:105" s="17" customFormat="1" ht="14.1" customHeight="1" thickBot="1" x14ac:dyDescent="0.3">
      <c r="A3" s="190" t="str">
        <f>HLOOKUP($CV$1,Beschriftungstabelle!$A:$B,3,FALSE)</f>
        <v>Sender</v>
      </c>
      <c r="B3" s="191"/>
      <c r="C3" s="191"/>
      <c r="D3" s="191"/>
      <c r="E3" s="191"/>
      <c r="F3" s="191"/>
      <c r="G3" s="191"/>
      <c r="H3" s="14"/>
      <c r="I3" s="14"/>
      <c r="J3" s="14"/>
      <c r="K3" s="14"/>
      <c r="L3" s="14"/>
      <c r="M3" s="14"/>
      <c r="N3" s="14"/>
      <c r="O3" s="14"/>
      <c r="P3" s="14"/>
      <c r="Q3" s="191" t="str">
        <f>HLOOKUP($CV$1,Beschriftungstabelle!$A:$B,4,FALSE)</f>
        <v>Address</v>
      </c>
      <c r="R3" s="191"/>
      <c r="S3" s="191"/>
      <c r="T3" s="191"/>
      <c r="U3" s="191"/>
      <c r="V3" s="191"/>
      <c r="W3" s="191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76" t="str">
        <f>HLOOKUP($CV$1,Beschriftungstabelle!$A:$B,5,FALSE)</f>
        <v>Report production process and product approval (PPA)</v>
      </c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 t="str">
        <f>HLOOKUP($CV$1,Beschriftungstabelle!$A:$B,7,FALSE)</f>
        <v>Submission level</v>
      </c>
      <c r="BB3" s="176"/>
      <c r="BC3" s="176"/>
      <c r="BD3" s="176"/>
      <c r="BE3" s="176"/>
      <c r="BF3" s="176"/>
      <c r="BG3" s="176"/>
      <c r="BH3" s="179"/>
      <c r="BI3" s="179"/>
      <c r="BJ3" s="179"/>
      <c r="BK3" s="179"/>
      <c r="BL3" s="179"/>
      <c r="BN3" s="15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5"/>
      <c r="CP3" s="16"/>
      <c r="CT3" s="53"/>
      <c r="CU3" s="53"/>
      <c r="CV3" s="53"/>
      <c r="CW3" s="53"/>
      <c r="CX3" s="53"/>
      <c r="CY3" s="53"/>
      <c r="CZ3" s="53"/>
      <c r="DA3" s="20"/>
    </row>
    <row r="4" spans="1:105" s="17" customFormat="1" ht="14.1" customHeight="1" x14ac:dyDescent="0.25">
      <c r="A4" s="190"/>
      <c r="B4" s="191"/>
      <c r="C4" s="191"/>
      <c r="D4" s="191"/>
      <c r="E4" s="191"/>
      <c r="F4" s="191"/>
      <c r="G4" s="191"/>
      <c r="H4" s="14"/>
      <c r="I4" s="14"/>
      <c r="J4" s="14"/>
      <c r="K4" s="14"/>
      <c r="L4" s="14"/>
      <c r="M4" s="14"/>
      <c r="N4" s="14"/>
      <c r="O4" s="14"/>
      <c r="P4" s="14"/>
      <c r="Q4" s="191"/>
      <c r="R4" s="191"/>
      <c r="S4" s="191"/>
      <c r="T4" s="191"/>
      <c r="U4" s="191"/>
      <c r="V4" s="191"/>
      <c r="W4" s="191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77" t="str">
        <f>HLOOKUP($CV$1,Beschriftungstabelle!$A:$B,6,FALSE)</f>
        <v>Report other sample</v>
      </c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4"/>
      <c r="AZ4" s="14"/>
      <c r="BA4" s="14"/>
      <c r="BB4" s="14"/>
      <c r="BC4" s="14"/>
      <c r="BD4" s="14"/>
      <c r="BE4" s="14"/>
      <c r="BM4" s="14"/>
      <c r="BN4" s="15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5"/>
      <c r="CP4" s="16"/>
      <c r="CT4" s="53"/>
      <c r="CU4" s="53"/>
      <c r="CV4" s="53"/>
      <c r="CW4" s="53"/>
      <c r="CX4" s="53"/>
      <c r="CY4" s="53"/>
      <c r="CZ4" s="53"/>
      <c r="DA4" s="20"/>
    </row>
    <row r="5" spans="1:105" ht="14.1" customHeight="1" x14ac:dyDescent="0.25">
      <c r="A5" s="192" t="s">
        <v>0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7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5"/>
      <c r="AH5" s="5"/>
      <c r="AI5" s="5"/>
      <c r="AJ5" s="5"/>
      <c r="AK5" s="5"/>
      <c r="AL5" s="178" t="str">
        <f>HLOOKUP($CV$1,Beschriftungstabelle!$A:$B,8,FALSE)</f>
        <v>Sampling</v>
      </c>
      <c r="AM5" s="178"/>
      <c r="AN5" s="178"/>
      <c r="AO5" s="178"/>
      <c r="AP5" s="178"/>
      <c r="AQ5" s="178"/>
      <c r="AR5" s="178"/>
      <c r="AS5" s="178"/>
      <c r="AT5" s="178"/>
      <c r="AU5" s="178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6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6"/>
      <c r="CP5" s="10"/>
      <c r="CT5" s="51"/>
      <c r="CU5" s="51"/>
      <c r="CV5" s="51"/>
      <c r="CW5" s="51"/>
      <c r="CX5" s="51"/>
      <c r="CY5" s="51"/>
      <c r="CZ5" s="51"/>
      <c r="DA5" s="19"/>
    </row>
    <row r="6" spans="1:105" ht="14.1" customHeight="1" x14ac:dyDescent="0.25">
      <c r="A6" s="194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5"/>
      <c r="AH6" s="5"/>
      <c r="AI6" s="5"/>
      <c r="AJ6" s="5"/>
      <c r="AK6" s="5"/>
      <c r="AL6" s="5"/>
      <c r="AM6" s="5" t="str">
        <f>HLOOKUP($CV$1,Beschriftungstabelle!$A:$B,9,FALSE)</f>
        <v>New Part</v>
      </c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 t="str">
        <f>HLOOKUP($CV$1,Beschriftungstabelle!$A:$B,12,FALSE)</f>
        <v>Re-sampling</v>
      </c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6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10"/>
    </row>
    <row r="7" spans="1:105" ht="14.1" customHeight="1" x14ac:dyDescent="0.25">
      <c r="A7" s="194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5"/>
      <c r="AH7" s="5"/>
      <c r="AI7" s="5"/>
      <c r="AJ7" s="5"/>
      <c r="AK7" s="5"/>
      <c r="AL7" s="5"/>
      <c r="AM7" s="5" t="str">
        <f>HLOOKUP($CV$1,Beschriftungstabelle!$A:$B,10,FALSE)</f>
        <v>Product modification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 t="str">
        <f>HLOOKUP($CV$1,Beschriftungstabelle!$A:$B,13,FALSE)</f>
        <v>Production pause longer than 12 month</v>
      </c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6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10"/>
    </row>
    <row r="8" spans="1:105" ht="14.1" customHeight="1" x14ac:dyDescent="0.25">
      <c r="A8" s="194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5"/>
      <c r="AH8" s="5"/>
      <c r="AI8" s="5"/>
      <c r="AJ8" s="5"/>
      <c r="AK8" s="5"/>
      <c r="AL8" s="5"/>
      <c r="AM8" s="5" t="str">
        <f>HLOOKUP($CV$1,Beschriftungstabelle!$A:$B,11,FALSE)</f>
        <v>Change at the production procedure</v>
      </c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 t="str">
        <f>HLOOKUP($CV$1,Beschriftungstabelle!$A:$B,14,FALSE)</f>
        <v>Change of supply chain</v>
      </c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6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6"/>
      <c r="CP8" s="10"/>
    </row>
    <row r="9" spans="1:105" ht="14.1" customHeight="1" x14ac:dyDescent="0.25">
      <c r="A9" s="194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6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10"/>
    </row>
    <row r="10" spans="1:105" ht="14.1" customHeight="1" x14ac:dyDescent="0.25">
      <c r="A10" s="194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6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10"/>
    </row>
    <row r="11" spans="1:105" ht="14.1" customHeight="1" thickBot="1" x14ac:dyDescent="0.3">
      <c r="A11" s="195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9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9"/>
      <c r="CP11" s="10"/>
    </row>
    <row r="12" spans="1:105" ht="14.1" customHeight="1" x14ac:dyDescent="0.25">
      <c r="A12" s="180" t="str">
        <f>HLOOKUP($CV$1,Beschriftungstabelle!$A:$B,15,FALSE)</f>
        <v>Enclosure/ Examination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3"/>
      <c r="CP12" s="10"/>
    </row>
    <row r="13" spans="1:105" ht="14.1" customHeight="1" thickBot="1" x14ac:dyDescent="0.3">
      <c r="A13" s="183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5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9"/>
      <c r="CP13" s="10"/>
    </row>
    <row r="14" spans="1:105" ht="14.1" customHeight="1" x14ac:dyDescent="0.25">
      <c r="A14" s="170" t="str">
        <f>HLOOKUP($CV$1,Beschriftungstabelle!$A:$B,16,FALSE)</f>
        <v>Product / Procedure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171"/>
      <c r="BN14" s="17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3"/>
      <c r="CP14" s="10"/>
    </row>
    <row r="15" spans="1:105" ht="14.1" customHeight="1" thickBot="1" x14ac:dyDescent="0.3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5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9"/>
      <c r="CP15" s="10"/>
    </row>
    <row r="16" spans="1:105" ht="14.1" customHeight="1" x14ac:dyDescent="0.25">
      <c r="A16" s="49" t="b">
        <v>1</v>
      </c>
      <c r="B16" s="2"/>
      <c r="C16" s="199" t="str">
        <f>HLOOKUP($CV$1,Beschriftungstabelle!$A:$B,17,FALSE)</f>
        <v>1.1 Geometry, dimensional check</v>
      </c>
      <c r="D16" s="199"/>
      <c r="E16" s="199"/>
      <c r="F16" s="199"/>
      <c r="G16" s="199"/>
      <c r="H16" s="199"/>
      <c r="I16" s="199"/>
      <c r="J16" s="199"/>
      <c r="K16" s="199"/>
      <c r="L16" s="199"/>
      <c r="M16" s="2"/>
      <c r="N16" s="2"/>
      <c r="O16" s="47" t="b">
        <v>0</v>
      </c>
      <c r="P16" s="2"/>
      <c r="Q16" s="199" t="str">
        <f>HLOOKUP($CV$1,Beschriftungstabelle!$A:$B,25,FALSE)</f>
        <v>1.9 ESD - test</v>
      </c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2"/>
      <c r="AE16" s="2"/>
      <c r="AF16" s="47" t="b">
        <v>0</v>
      </c>
      <c r="AG16" s="2"/>
      <c r="AH16" s="199" t="str">
        <f>HLOOKUP($CV$1,Beschriftungstabelle!$A:$B,33,FALSE)</f>
        <v>8 Software test report</v>
      </c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2"/>
      <c r="AV16" s="2"/>
      <c r="AW16" s="2"/>
      <c r="AX16" s="47" t="b">
        <v>0</v>
      </c>
      <c r="AY16" s="2"/>
      <c r="AZ16" s="199" t="str">
        <f>HLOOKUP($CV$1,Beschriftungstabelle!$A:$B,41,FALSE)</f>
        <v>16 Tooling overview</v>
      </c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2"/>
      <c r="BN16" s="3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3"/>
      <c r="CP16" s="10"/>
    </row>
    <row r="17" spans="1:94" ht="14.1" customHeight="1" x14ac:dyDescent="0.25">
      <c r="A17" s="50" t="b">
        <v>0</v>
      </c>
      <c r="B17" s="5"/>
      <c r="C17" s="199" t="str">
        <f>HLOOKUP($CV$1,Beschriftungstabelle!$A:$B,18,FALSE)</f>
        <v>1.2 Function check</v>
      </c>
      <c r="D17" s="199"/>
      <c r="E17" s="199"/>
      <c r="F17" s="199"/>
      <c r="G17" s="199"/>
      <c r="H17" s="199"/>
      <c r="I17" s="199"/>
      <c r="J17" s="199"/>
      <c r="K17" s="199"/>
      <c r="L17" s="199"/>
      <c r="M17" s="5"/>
      <c r="N17" s="5"/>
      <c r="O17" s="48" t="b">
        <v>0</v>
      </c>
      <c r="P17" s="5"/>
      <c r="Q17" s="199" t="str">
        <f>HLOOKUP($CV$1,Beschriftungstabelle!$A:$B,26,FALSE)</f>
        <v>1.10 Reliability test</v>
      </c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5"/>
      <c r="AE17" s="5"/>
      <c r="AF17" s="48" t="b">
        <v>0</v>
      </c>
      <c r="AG17" s="5"/>
      <c r="AH17" s="199" t="str">
        <f>HLOOKUP($CV$1,Beschriftungstabelle!$A:$B,34,FALSE)</f>
        <v>9 Process FMEA</v>
      </c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5"/>
      <c r="AV17" s="5"/>
      <c r="AW17" s="5"/>
      <c r="AX17" s="48" t="b">
        <v>0</v>
      </c>
      <c r="AY17" s="5"/>
      <c r="AZ17" s="199" t="str">
        <f>HLOOKUP($CV$1,Beschriftungstabelle!$A:$B,42,FALSE)</f>
        <v>17 proof of agreed capacity</v>
      </c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5"/>
      <c r="BN17" s="6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10"/>
    </row>
    <row r="18" spans="1:94" ht="14.1" customHeight="1" x14ac:dyDescent="0.25">
      <c r="A18" s="50" t="b">
        <v>1</v>
      </c>
      <c r="B18" s="5"/>
      <c r="C18" s="199" t="str">
        <f>HLOOKUP($CV$1,Beschriftungstabelle!$A:$B,19,FALSE)</f>
        <v>1.3 Material test</v>
      </c>
      <c r="D18" s="199"/>
      <c r="E18" s="199"/>
      <c r="F18" s="199"/>
      <c r="G18" s="199"/>
      <c r="H18" s="199"/>
      <c r="I18" s="199"/>
      <c r="J18" s="199"/>
      <c r="K18" s="199"/>
      <c r="L18" s="199"/>
      <c r="M18" s="5"/>
      <c r="N18" s="5"/>
      <c r="O18" s="48" t="b">
        <v>0</v>
      </c>
      <c r="P18" s="5"/>
      <c r="Q18" s="199" t="str">
        <f>HLOOKUP($CV$1,Beschriftungstabelle!$A:$B,27,FALSE)</f>
        <v>2 Sample</v>
      </c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5"/>
      <c r="AE18" s="5"/>
      <c r="AF18" s="48" t="b">
        <v>0</v>
      </c>
      <c r="AG18" s="5"/>
      <c r="AH18" s="199" t="str">
        <f>HLOOKUP($CV$1,Beschriftungstabelle!$A:$B,35,FALSE)</f>
        <v>10 Process flow chart</v>
      </c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5"/>
      <c r="AV18" s="5"/>
      <c r="AW18" s="5"/>
      <c r="AX18" s="48" t="b">
        <v>0</v>
      </c>
      <c r="AY18" s="5"/>
      <c r="AZ18" s="199" t="str">
        <f>HLOOKUP($CV$1,Beschriftungstabelle!$A:$B,43,FALSE)</f>
        <v>18 Written self assessment</v>
      </c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5"/>
      <c r="BN18" s="6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10"/>
    </row>
    <row r="19" spans="1:94" ht="14.1" customHeight="1" x14ac:dyDescent="0.25">
      <c r="A19" s="50" t="b">
        <v>0</v>
      </c>
      <c r="B19" s="5"/>
      <c r="C19" s="199" t="str">
        <f>HLOOKUP($CV$1,Beschriftungstabelle!$A:$B,20,FALSE)</f>
        <v>1.4 Haptics test</v>
      </c>
      <c r="D19" s="199"/>
      <c r="E19" s="199"/>
      <c r="F19" s="199"/>
      <c r="G19" s="199"/>
      <c r="H19" s="199"/>
      <c r="I19" s="199"/>
      <c r="J19" s="199"/>
      <c r="K19" s="199"/>
      <c r="L19" s="199"/>
      <c r="M19" s="5"/>
      <c r="N19" s="5"/>
      <c r="O19" s="48" t="b">
        <v>0</v>
      </c>
      <c r="P19" s="5"/>
      <c r="Q19" s="199" t="str">
        <f>HLOOKUP($CV$1,Beschriftungstabelle!$A:$B,28,FALSE)</f>
        <v>3 Technical Specification</v>
      </c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5"/>
      <c r="AE19" s="5"/>
      <c r="AF19" s="48" t="b">
        <v>0</v>
      </c>
      <c r="AG19" s="5"/>
      <c r="AH19" s="199" t="str">
        <f>HLOOKUP($CV$1,Beschriftungstabelle!$A:$B,36,FALSE)</f>
        <v>11 Production control plan</v>
      </c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5"/>
      <c r="AV19" s="5"/>
      <c r="AW19" s="5"/>
      <c r="AX19" s="48" t="b">
        <v>0</v>
      </c>
      <c r="AY19" s="5"/>
      <c r="AZ19" s="199" t="str">
        <f>HLOOKUP($CV$1,Beschriftungstabelle!$A:$B,44,FALSE)</f>
        <v>19 Product history</v>
      </c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5"/>
      <c r="BN19" s="6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10"/>
    </row>
    <row r="20" spans="1:94" ht="14.1" customHeight="1" x14ac:dyDescent="0.25">
      <c r="A20" s="50" t="b">
        <v>0</v>
      </c>
      <c r="B20" s="5"/>
      <c r="C20" s="199" t="str">
        <f>HLOOKUP($CV$1,Beschriftungstabelle!$A:$B,21,FALSE)</f>
        <v>1.5 Acoustics test</v>
      </c>
      <c r="D20" s="199"/>
      <c r="E20" s="199"/>
      <c r="F20" s="199"/>
      <c r="G20" s="199"/>
      <c r="H20" s="199"/>
      <c r="I20" s="199"/>
      <c r="J20" s="199"/>
      <c r="K20" s="199"/>
      <c r="L20" s="199"/>
      <c r="M20" s="5"/>
      <c r="N20" s="5"/>
      <c r="O20" s="48" t="b">
        <v>0</v>
      </c>
      <c r="P20" s="5"/>
      <c r="Q20" s="199" t="str">
        <f>HLOOKUP($CV$1,Beschriftungstabelle!$A:$B,29,FALSE)</f>
        <v>4 Product - FMEA</v>
      </c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5"/>
      <c r="AE20" s="5"/>
      <c r="AF20" s="48" t="b">
        <v>0</v>
      </c>
      <c r="AG20" s="5"/>
      <c r="AH20" s="199" t="str">
        <f>HLOOKUP($CV$1,Beschriftungstabelle!$A:$B,37,FALSE)</f>
        <v>12 Proof of process capability</v>
      </c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5"/>
      <c r="AV20" s="5"/>
      <c r="AW20" s="5"/>
      <c r="AX20" s="48" t="b">
        <v>0</v>
      </c>
      <c r="AY20" s="5"/>
      <c r="AZ20" s="199" t="str">
        <f>HLOOKUP($CV$1,Beschriftungstabelle!$A:$B,45,FALSE)</f>
        <v>20 Verification of suitability charge carrier</v>
      </c>
      <c r="BA20" s="199"/>
      <c r="BB20" s="199"/>
      <c r="BC20" s="199"/>
      <c r="BD20" s="199"/>
      <c r="BE20" s="199"/>
      <c r="BF20" s="199"/>
      <c r="BG20" s="199"/>
      <c r="BH20" s="199"/>
      <c r="BI20" s="199"/>
      <c r="BJ20" s="199"/>
      <c r="BK20" s="199"/>
      <c r="BL20" s="199"/>
      <c r="BM20" s="5"/>
      <c r="BN20" s="6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10"/>
    </row>
    <row r="21" spans="1:94" ht="14.1" customHeight="1" x14ac:dyDescent="0.25">
      <c r="A21" s="50" t="b">
        <v>0</v>
      </c>
      <c r="B21" s="5"/>
      <c r="C21" s="199" t="str">
        <f>HLOOKUP($CV$1,Beschriftungstabelle!$A:$B,22,FALSE)</f>
        <v>1.6 Odors test</v>
      </c>
      <c r="D21" s="199"/>
      <c r="E21" s="199"/>
      <c r="F21" s="199"/>
      <c r="G21" s="199"/>
      <c r="H21" s="199"/>
      <c r="I21" s="199"/>
      <c r="J21" s="199"/>
      <c r="K21" s="199"/>
      <c r="L21" s="199"/>
      <c r="M21" s="5"/>
      <c r="N21" s="5"/>
      <c r="O21" s="48" t="b">
        <v>0</v>
      </c>
      <c r="P21" s="5"/>
      <c r="Q21" s="199" t="str">
        <f>HLOOKUP($CV$1,Beschriftungstabelle!$A:$B,30,FALSE)</f>
        <v>5 Design approval</v>
      </c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5"/>
      <c r="AE21" s="5"/>
      <c r="AF21" s="48" t="b">
        <v>0</v>
      </c>
      <c r="AG21" s="5"/>
      <c r="AH21" s="199" t="str">
        <f>HLOOKUP($CV$1,Beschriftungstabelle!$A:$B,38,FALSE)</f>
        <v>13 Validation of specific characteristic</v>
      </c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5"/>
      <c r="AV21" s="5"/>
      <c r="AW21" s="5"/>
      <c r="AX21" s="48" t="b">
        <v>0</v>
      </c>
      <c r="AY21" s="5"/>
      <c r="AZ21" s="199" t="str">
        <f>HLOOKUP($CV$1,Beschriftungstabelle!$A:$B,46,FALSE)</f>
        <v>21  PPAP status supply chain</v>
      </c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5"/>
      <c r="BN21" s="6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10"/>
    </row>
    <row r="22" spans="1:94" ht="14.1" customHeight="1" x14ac:dyDescent="0.25">
      <c r="A22" s="50" t="b">
        <v>0</v>
      </c>
      <c r="B22" s="5"/>
      <c r="C22" s="199" t="str">
        <f>HLOOKUP($CV$1,Beschriftungstabelle!$A:$B,23,FALSE)</f>
        <v>1.7 Visual test</v>
      </c>
      <c r="D22" s="199"/>
      <c r="E22" s="199"/>
      <c r="F22" s="199"/>
      <c r="G22" s="199"/>
      <c r="H22" s="199"/>
      <c r="I22" s="199"/>
      <c r="J22" s="199"/>
      <c r="K22" s="199"/>
      <c r="L22" s="199"/>
      <c r="M22" s="5"/>
      <c r="N22" s="5"/>
      <c r="O22" s="48" t="b">
        <v>0</v>
      </c>
      <c r="P22" s="5"/>
      <c r="Q22" s="199" t="str">
        <f>HLOOKUP($CV$1,Beschriftungstabelle!$A:$B,31,FALSE)</f>
        <v>6 Compliance of legal requirements</v>
      </c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5"/>
      <c r="AE22" s="5"/>
      <c r="AF22" s="48" t="b">
        <v>0</v>
      </c>
      <c r="AG22" s="5"/>
      <c r="AH22" s="199" t="str">
        <f>HLOOKUP($CV$1,Beschriftungstabelle!$A:$B,39,FALSE)</f>
        <v>14 Measurement and test equipment list</v>
      </c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5"/>
      <c r="AV22" s="5"/>
      <c r="AW22" s="5"/>
      <c r="AX22" s="48" t="b">
        <v>0</v>
      </c>
      <c r="AY22" s="5"/>
      <c r="AZ22" s="199" t="str">
        <f>HLOOKUP($CV$1,Beschriftungstabelle!$A:$B,47,FALSE)</f>
        <v>22 Release of coating systems</v>
      </c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5"/>
      <c r="BN22" s="6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10"/>
    </row>
    <row r="23" spans="1:94" ht="14.1" customHeight="1" x14ac:dyDescent="0.25">
      <c r="A23" s="50" t="b">
        <v>0</v>
      </c>
      <c r="B23" s="5"/>
      <c r="C23" s="199" t="str">
        <f>HLOOKUP($CV$1,Beschriftungstabelle!$A:$B,24,FALSE)</f>
        <v>1.8 Surface test</v>
      </c>
      <c r="D23" s="199"/>
      <c r="E23" s="199"/>
      <c r="F23" s="199"/>
      <c r="G23" s="199"/>
      <c r="H23" s="199"/>
      <c r="I23" s="199"/>
      <c r="J23" s="199"/>
      <c r="K23" s="199"/>
      <c r="L23" s="199"/>
      <c r="M23" s="5"/>
      <c r="N23" s="5"/>
      <c r="O23" s="48" t="b">
        <v>0</v>
      </c>
      <c r="P23" s="5"/>
      <c r="Q23" s="199" t="str">
        <f>HLOOKUP($CV$1,Beschriftungstabelle!$A:$B,32,FALSE)</f>
        <v>7 Material Data Sheet / IMDS</v>
      </c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5"/>
      <c r="AE23" s="5"/>
      <c r="AF23" s="48" t="b">
        <v>0</v>
      </c>
      <c r="AG23" s="5"/>
      <c r="AH23" s="199" t="str">
        <f>HLOOKUP($CV$1,Beschriftungstabelle!$A:$B,40,FALSE)</f>
        <v>15 Measurement and test equipment certificates</v>
      </c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5"/>
      <c r="AV23" s="5"/>
      <c r="AW23" s="5"/>
      <c r="AX23" s="48" t="b">
        <v>0</v>
      </c>
      <c r="AY23" s="5"/>
      <c r="AZ23" s="199" t="str">
        <f>HLOOKUP($CV$1,Beschriftungstabelle!$A:$B,48,FALSE)</f>
        <v>23 Others</v>
      </c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5"/>
      <c r="BN23" s="6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10"/>
    </row>
    <row r="24" spans="1:94" ht="14.1" customHeight="1" thickBot="1" x14ac:dyDescent="0.3">
      <c r="A24" s="3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6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10"/>
    </row>
    <row r="25" spans="1:94" ht="14.1" customHeight="1" x14ac:dyDescent="0.25">
      <c r="A25" s="202" t="str">
        <f>HLOOKUP($CV$1,Beschriftungstabelle!$A:$B,49,FALSE)</f>
        <v>Supplier information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4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3"/>
      <c r="CP25" s="10"/>
    </row>
    <row r="26" spans="1:94" ht="14.1" customHeight="1" thickBot="1" x14ac:dyDescent="0.3">
      <c r="A26" s="205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7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9"/>
      <c r="CP26" s="10"/>
    </row>
    <row r="27" spans="1:94" ht="14.1" customHeight="1" x14ac:dyDescent="0.25">
      <c r="A27" s="211" t="str">
        <f>HLOOKUP($CV$1,Beschriftungstabelle!$A:$B,50,FALSE)</f>
        <v>Supplier/ Production plant: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12"/>
      <c r="M27" s="212"/>
      <c r="N27" s="212"/>
      <c r="O27" s="212"/>
      <c r="P27" s="212"/>
      <c r="Q27" s="212"/>
      <c r="R27" s="212"/>
      <c r="S27" s="212"/>
      <c r="T27" s="212"/>
      <c r="U27" s="213"/>
      <c r="V27" s="2" t="str">
        <f>HLOOKUP($CV$1,Beschriftungstabelle!$A:$B,51,FALSE)</f>
        <v>Identification number/ DUNS-Code:</v>
      </c>
      <c r="W27" s="2"/>
      <c r="X27" s="2"/>
      <c r="Y27" s="2"/>
      <c r="Z27" s="2"/>
      <c r="AA27" s="2"/>
      <c r="AB27" s="2"/>
      <c r="AC27" s="2"/>
      <c r="AD27" s="2"/>
      <c r="AE27" s="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3"/>
      <c r="AQ27" s="2" t="str">
        <f>HLOOKUP($CV$1,Beschriftungstabelle!$A:$B,52,FALSE)</f>
        <v>Customer:</v>
      </c>
      <c r="AR27" s="2"/>
      <c r="AS27" s="2"/>
      <c r="AT27" s="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3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3"/>
      <c r="CP27" s="10"/>
    </row>
    <row r="28" spans="1:94" ht="14.1" customHeight="1" thickBot="1" x14ac:dyDescent="0.3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179"/>
      <c r="M28" s="179"/>
      <c r="N28" s="179"/>
      <c r="O28" s="179"/>
      <c r="P28" s="179"/>
      <c r="Q28" s="179"/>
      <c r="R28" s="179"/>
      <c r="S28" s="179"/>
      <c r="T28" s="179"/>
      <c r="U28" s="214"/>
      <c r="V28" s="7"/>
      <c r="W28" s="8"/>
      <c r="X28" s="8"/>
      <c r="Y28" s="8"/>
      <c r="Z28" s="8"/>
      <c r="AA28" s="8"/>
      <c r="AB28" s="8"/>
      <c r="AC28" s="8"/>
      <c r="AD28" s="8"/>
      <c r="AE28" s="8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214"/>
      <c r="AQ28" s="8"/>
      <c r="AR28" s="8"/>
      <c r="AS28" s="8"/>
      <c r="AT28" s="8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214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9"/>
      <c r="CP28" s="10"/>
    </row>
    <row r="29" spans="1:94" ht="14.1" customHeight="1" x14ac:dyDescent="0.25">
      <c r="A29" s="211" t="str">
        <f>HLOOKUP($CV$1,Beschriftungstabelle!$A:$B,53,FALSE)</f>
        <v>Description:</v>
      </c>
      <c r="B29" s="201"/>
      <c r="C29" s="201"/>
      <c r="D29" s="201"/>
      <c r="E29" s="201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3"/>
      <c r="V29" s="2" t="str">
        <f>HLOOKUP($CV$1,Beschriftungstabelle!$A:$B,54,FALSE)</f>
        <v>Number delivery note:</v>
      </c>
      <c r="W29" s="2"/>
      <c r="X29" s="2"/>
      <c r="Y29" s="2"/>
      <c r="Z29" s="2"/>
      <c r="AA29" s="2"/>
      <c r="AB29" s="2"/>
      <c r="AC29" s="2"/>
      <c r="AD29" s="2"/>
      <c r="AE29" s="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3"/>
      <c r="AQ29" s="2" t="str">
        <f>HLOOKUP($CV$1,Beschriftungstabelle!$A:$B,55,FALSE)</f>
        <v>Report No.:</v>
      </c>
      <c r="AR29" s="2"/>
      <c r="AS29" s="2"/>
      <c r="AT29" s="2"/>
      <c r="AU29" s="212"/>
      <c r="AV29" s="212"/>
      <c r="AW29" s="212"/>
      <c r="AX29" s="212"/>
      <c r="AY29" s="212"/>
      <c r="AZ29" s="212"/>
      <c r="BA29" s="212"/>
      <c r="BB29" s="2" t="str">
        <f>HLOOKUP($CV$1,Beschriftungstabelle!$A:$B,56,FALSE)</f>
        <v>Index:</v>
      </c>
      <c r="BC29" s="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3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3"/>
      <c r="CP29" s="10"/>
    </row>
    <row r="30" spans="1:94" ht="14.1" customHeight="1" thickBot="1" x14ac:dyDescent="0.3">
      <c r="A30" s="7"/>
      <c r="B30" s="8"/>
      <c r="C30" s="8"/>
      <c r="D30" s="8"/>
      <c r="E30" s="8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214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214"/>
      <c r="AQ30" s="8"/>
      <c r="AR30" s="8"/>
      <c r="AS30" s="8"/>
      <c r="AT30" s="8"/>
      <c r="AU30" s="179"/>
      <c r="AV30" s="179"/>
      <c r="AW30" s="179"/>
      <c r="AX30" s="179"/>
      <c r="AY30" s="179"/>
      <c r="AZ30" s="179"/>
      <c r="BA30" s="179"/>
      <c r="BB30" s="8"/>
      <c r="BC30" s="8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214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9"/>
      <c r="CP30" s="10"/>
    </row>
    <row r="31" spans="1:94" ht="14.1" customHeight="1" x14ac:dyDescent="0.25">
      <c r="A31" s="211" t="str">
        <f>HLOOKUP($CV$1,Beschriftungstabelle!$A:$B,57,FALSE)</f>
        <v>Part number:</v>
      </c>
      <c r="B31" s="201"/>
      <c r="C31" s="201"/>
      <c r="D31" s="201"/>
      <c r="E31" s="201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3"/>
      <c r="V31" s="2" t="str">
        <f>HLOOKUP($CV$1,Beschriftungstabelle!$A:$B,58,FALSE)</f>
        <v>Quantity delivered:</v>
      </c>
      <c r="W31" s="2"/>
      <c r="X31" s="2"/>
      <c r="Y31" s="2"/>
      <c r="Z31" s="2"/>
      <c r="AA31" s="2"/>
      <c r="AB31" s="2"/>
      <c r="AC31" s="2"/>
      <c r="AD31" s="2"/>
      <c r="AE31" s="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3"/>
      <c r="AQ31" s="2" t="str">
        <f>HLOOKUP($CV$1,Beschriftungstabelle!$A:$B,59,FALSE)</f>
        <v>Incoming Goods No./ Date:</v>
      </c>
      <c r="AR31" s="2"/>
      <c r="AS31" s="2"/>
      <c r="AT31" s="2"/>
      <c r="AU31" s="2"/>
      <c r="AV31" s="2"/>
      <c r="AW31" s="2"/>
      <c r="AX31" s="2"/>
      <c r="AY31" s="217" t="s">
        <v>1</v>
      </c>
      <c r="AZ31" s="212"/>
      <c r="BA31" s="212"/>
      <c r="BB31" s="212"/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2"/>
      <c r="BN31" s="213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3"/>
      <c r="CP31" s="10"/>
    </row>
    <row r="32" spans="1:94" ht="14.1" customHeight="1" thickBot="1" x14ac:dyDescent="0.3">
      <c r="A32" s="7"/>
      <c r="B32" s="8"/>
      <c r="C32" s="8"/>
      <c r="D32" s="8"/>
      <c r="E32" s="8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214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214"/>
      <c r="AQ32" s="8"/>
      <c r="AR32" s="8"/>
      <c r="AS32" s="8"/>
      <c r="AT32" s="8"/>
      <c r="AU32" s="8"/>
      <c r="AV32" s="8"/>
      <c r="AW32" s="8"/>
      <c r="AX32" s="8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214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9"/>
      <c r="CP32" s="10"/>
    </row>
    <row r="33" spans="1:94" ht="14.1" customHeight="1" x14ac:dyDescent="0.25">
      <c r="A33" s="211" t="str">
        <f>HLOOKUP($CV$1,Beschriftungstabelle!$A:$B,60,FALSE)</f>
        <v>Drawing Number:</v>
      </c>
      <c r="B33" s="201"/>
      <c r="C33" s="201"/>
      <c r="D33" s="201"/>
      <c r="E33" s="201"/>
      <c r="F33" s="201"/>
      <c r="G33" s="201"/>
      <c r="H33" s="201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3"/>
      <c r="V33" s="2" t="str">
        <f>HLOOKUP($CV$1,Beschriftungstabelle!$A:$B,61,FALSE)</f>
        <v>Charge number:</v>
      </c>
      <c r="W33" s="2"/>
      <c r="X33" s="2"/>
      <c r="Y33" s="2"/>
      <c r="Z33" s="2"/>
      <c r="AA33" s="2"/>
      <c r="AB33" s="2"/>
      <c r="AC33" s="2"/>
      <c r="AD33" s="2"/>
      <c r="AE33" s="2"/>
      <c r="AF33" s="217"/>
      <c r="AG33" s="212"/>
      <c r="AH33" s="212"/>
      <c r="AI33" s="212"/>
      <c r="AJ33" s="212"/>
      <c r="AK33" s="212"/>
      <c r="AL33" s="212"/>
      <c r="AM33" s="212"/>
      <c r="AN33" s="212"/>
      <c r="AO33" s="212"/>
      <c r="AP33" s="213"/>
      <c r="AQ33" s="2" t="str">
        <f>HLOOKUP($CV$1,Beschriftungstabelle!$A:$B,62,FALSE)</f>
        <v>Purchase Order No./ Date:</v>
      </c>
      <c r="AR33" s="2"/>
      <c r="AS33" s="2"/>
      <c r="AT33" s="2"/>
      <c r="AU33" s="2"/>
      <c r="AV33" s="2"/>
      <c r="AW33" s="2"/>
      <c r="AX33" s="2"/>
      <c r="AY33" s="217" t="s">
        <v>1</v>
      </c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3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3"/>
      <c r="CP33" s="10"/>
    </row>
    <row r="34" spans="1:94" ht="14.1" customHeight="1" thickBot="1" x14ac:dyDescent="0.3">
      <c r="A34" s="7"/>
      <c r="B34" s="8"/>
      <c r="C34" s="8"/>
      <c r="D34" s="8"/>
      <c r="E34" s="8"/>
      <c r="F34" s="8"/>
      <c r="G34" s="8"/>
      <c r="H34" s="8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214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214"/>
      <c r="AQ34" s="8"/>
      <c r="AR34" s="8"/>
      <c r="AS34" s="8"/>
      <c r="AT34" s="8"/>
      <c r="AU34" s="8"/>
      <c r="AV34" s="8"/>
      <c r="AW34" s="8"/>
      <c r="AX34" s="8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214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9"/>
      <c r="CP34" s="10"/>
    </row>
    <row r="35" spans="1:94" ht="14.1" customHeight="1" x14ac:dyDescent="0.25">
      <c r="A35" s="211" t="str">
        <f>HLOOKUP($CV$1,Beschriftungstabelle!$A:$B,63,FALSE)</f>
        <v>Status/ Date:</v>
      </c>
      <c r="B35" s="201"/>
      <c r="C35" s="201"/>
      <c r="D35" s="201"/>
      <c r="E35" s="201"/>
      <c r="F35" s="201"/>
      <c r="G35" s="201"/>
      <c r="H35" s="2"/>
      <c r="I35" s="218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3"/>
      <c r="V35" s="2" t="str">
        <f>HLOOKUP($CV$1,Beschriftungstabelle!$A:$B,64,FALSE)</f>
        <v>Sample weight:</v>
      </c>
      <c r="W35" s="2"/>
      <c r="X35" s="2"/>
      <c r="Y35" s="2"/>
      <c r="Z35" s="2"/>
      <c r="AA35" s="2"/>
      <c r="AB35" s="2"/>
      <c r="AC35" s="2"/>
      <c r="AD35" s="2"/>
      <c r="AE35" s="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3"/>
      <c r="AQ35" s="2" t="str">
        <f>HLOOKUP($CV$1,Beschriftungstabelle!$A:$B,65,FALSE)</f>
        <v>Delivery Destination:</v>
      </c>
      <c r="AR35" s="2"/>
      <c r="AS35" s="2"/>
      <c r="AT35" s="2"/>
      <c r="AU35" s="2"/>
      <c r="AV35" s="2"/>
      <c r="AW35" s="2"/>
      <c r="AX35" s="2"/>
      <c r="AY35" s="217" t="s">
        <v>1</v>
      </c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3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3"/>
      <c r="CP35" s="10"/>
    </row>
    <row r="36" spans="1:94" ht="14.1" customHeight="1" thickBot="1" x14ac:dyDescent="0.3">
      <c r="A36" s="7"/>
      <c r="B36" s="8"/>
      <c r="C36" s="8"/>
      <c r="D36" s="8"/>
      <c r="E36" s="8"/>
      <c r="F36" s="8"/>
      <c r="G36" s="8"/>
      <c r="H36" s="8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214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214"/>
      <c r="AQ36" s="8"/>
      <c r="AR36" s="8"/>
      <c r="AS36" s="8"/>
      <c r="AT36" s="8"/>
      <c r="AU36" s="8"/>
      <c r="AV36" s="8"/>
      <c r="AW36" s="8"/>
      <c r="AX36" s="8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214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9"/>
      <c r="CP36" s="10"/>
    </row>
    <row r="37" spans="1:94" ht="14.1" customHeight="1" x14ac:dyDescent="0.25">
      <c r="A37" s="208" t="str">
        <f>HLOOKUP($CV$1,Beschriftungstabelle!$A:$B,66,FALSE)</f>
        <v xml:space="preserve">Supplier Confirmation  </v>
      </c>
      <c r="B37" s="209"/>
      <c r="C37" s="209"/>
      <c r="D37" s="209"/>
      <c r="E37" s="209"/>
      <c r="F37" s="209"/>
      <c r="G37" s="209"/>
      <c r="H37" s="209"/>
      <c r="I37" s="201" t="e">
        <f ca="1">INDIRECT("'Beschriftungstabelle'!Z67s"&amp;0+$CV$1,FALSE)</f>
        <v>#REF!</v>
      </c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201"/>
      <c r="BL37" s="201"/>
      <c r="BM37" s="201"/>
      <c r="BN37" s="210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3"/>
      <c r="CP37" s="10"/>
    </row>
    <row r="38" spans="1:94" ht="14.1" customHeight="1" thickBot="1" x14ac:dyDescent="0.3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9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9"/>
      <c r="CP38" s="10"/>
    </row>
    <row r="39" spans="1:94" ht="14.1" customHeight="1" x14ac:dyDescent="0.25">
      <c r="A39" s="211" t="str">
        <f>HLOOKUP($CV$1,Beschriftungstabelle!$A:$B,68,FALSE)</f>
        <v>Name:</v>
      </c>
      <c r="B39" s="201"/>
      <c r="C39" s="201"/>
      <c r="D39" s="201"/>
      <c r="E39" s="201"/>
      <c r="F39" s="200"/>
      <c r="G39" s="200"/>
      <c r="H39" s="200"/>
      <c r="I39" s="200"/>
      <c r="J39" s="200"/>
      <c r="K39" s="200"/>
      <c r="L39" s="200"/>
      <c r="M39" s="200"/>
      <c r="N39" s="200"/>
      <c r="O39" s="201" t="str">
        <f>HLOOKUP($CV$1,Beschriftungstabelle!$A:$B,69,FALSE)</f>
        <v>Telephone:</v>
      </c>
      <c r="P39" s="201"/>
      <c r="Q39" s="201"/>
      <c r="R39" s="201"/>
      <c r="S39" s="220"/>
      <c r="T39" s="200"/>
      <c r="U39" s="200"/>
      <c r="V39" s="200"/>
      <c r="W39" s="200"/>
      <c r="X39" s="200"/>
      <c r="Y39" s="200"/>
      <c r="Z39" s="200"/>
      <c r="AA39" s="200"/>
      <c r="AB39" s="5"/>
      <c r="AC39" s="201" t="str">
        <f>HLOOKUP($CV$1,Beschriftungstabelle!$A:$B,72,FALSE)</f>
        <v>The IMDS record was created under the IMDS ID number:</v>
      </c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0"/>
      <c r="AT39" s="200"/>
      <c r="AU39" s="200"/>
      <c r="AV39" s="200"/>
      <c r="AW39" s="200"/>
      <c r="AX39" s="200"/>
      <c r="AY39" s="200"/>
      <c r="AZ39" s="200"/>
      <c r="BA39" s="200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6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10"/>
    </row>
    <row r="40" spans="1:94" ht="14.1" customHeight="1" x14ac:dyDescent="0.25">
      <c r="A40" s="219" t="str">
        <f>HLOOKUP($CV$1,Beschriftungstabelle!$A:$B,70,FALSE)</f>
        <v>Department:</v>
      </c>
      <c r="B40" s="199"/>
      <c r="C40" s="199"/>
      <c r="D40" s="199"/>
      <c r="E40" s="199"/>
      <c r="F40" s="200"/>
      <c r="G40" s="200"/>
      <c r="H40" s="200"/>
      <c r="I40" s="200"/>
      <c r="J40" s="200"/>
      <c r="K40" s="200"/>
      <c r="L40" s="200"/>
      <c r="M40" s="200"/>
      <c r="N40" s="200"/>
      <c r="O40" s="199" t="str">
        <f>HLOOKUP($CV$1,Beschriftungstabelle!$A:$B,71,FALSE)</f>
        <v>FAX/ E-Mail:</v>
      </c>
      <c r="P40" s="199"/>
      <c r="Q40" s="199"/>
      <c r="R40" s="199"/>
      <c r="S40" s="215"/>
      <c r="T40" s="215"/>
      <c r="U40" s="215"/>
      <c r="V40" s="215"/>
      <c r="W40" s="215"/>
      <c r="X40" s="215"/>
      <c r="Y40" s="215"/>
      <c r="Z40" s="215"/>
      <c r="AA40" s="21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6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10"/>
    </row>
    <row r="41" spans="1:94" ht="13.5" customHeight="1" thickBot="1" x14ac:dyDescent="0.3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216"/>
      <c r="T41" s="216"/>
      <c r="U41" s="216"/>
      <c r="V41" s="216"/>
      <c r="W41" s="216"/>
      <c r="X41" s="216"/>
      <c r="Y41" s="216"/>
      <c r="Z41" s="216"/>
      <c r="AA41" s="216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6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10"/>
    </row>
    <row r="42" spans="1:94" ht="14.1" customHeight="1" x14ac:dyDescent="0.25">
      <c r="A42" s="211" t="str">
        <f>HLOOKUP($CV$1,Beschriftungstabelle!$A:$B,73,FALSE)</f>
        <v>Comment:</v>
      </c>
      <c r="B42" s="201"/>
      <c r="C42" s="201"/>
      <c r="D42" s="201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3"/>
      <c r="AB42" s="211" t="str">
        <f>HLOOKUP($CV$1,Beschriftungstabelle!$A:$B,74,FALSE)</f>
        <v>Date</v>
      </c>
      <c r="AC42" s="201"/>
      <c r="AD42" s="201"/>
      <c r="AE42" s="201"/>
      <c r="AF42" s="168"/>
      <c r="AG42" s="168"/>
      <c r="AH42" s="168"/>
      <c r="AI42" s="168"/>
      <c r="AJ42" s="168"/>
      <c r="AK42" s="168"/>
      <c r="AL42" s="2"/>
      <c r="AM42" s="201" t="str">
        <f>HLOOKUP($CV$1,Beschriftungstabelle!$A:$B,75,FALSE)</f>
        <v>Signature</v>
      </c>
      <c r="AN42" s="201"/>
      <c r="AO42" s="201"/>
      <c r="AP42" s="201"/>
      <c r="AQ42" s="201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3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3"/>
      <c r="CP42" s="10"/>
    </row>
    <row r="43" spans="1:94" ht="14.1" customHeight="1" thickBot="1" x14ac:dyDescent="0.3">
      <c r="A43" s="7"/>
      <c r="B43" s="8"/>
      <c r="C43" s="8"/>
      <c r="D43" s="8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214"/>
      <c r="AB43" s="8"/>
      <c r="AC43" s="8"/>
      <c r="AD43" s="8"/>
      <c r="AE43" s="8"/>
      <c r="AF43" s="169"/>
      <c r="AG43" s="169"/>
      <c r="AH43" s="169"/>
      <c r="AI43" s="169"/>
      <c r="AJ43" s="169"/>
      <c r="AK43" s="169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9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9"/>
      <c r="CP43" s="10"/>
    </row>
    <row r="44" spans="1:94" ht="14.1" customHeight="1" x14ac:dyDescent="0.25">
      <c r="A44" s="234" t="str">
        <f>HLOOKUP($CV$1,Beschriftungstabelle!$A:$B,76,FALSE)</f>
        <v>Customer Decision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5"/>
      <c r="N44" s="2"/>
      <c r="O44" s="2"/>
      <c r="P44" s="25"/>
      <c r="Q44" s="18"/>
      <c r="R44" s="18"/>
      <c r="S44" s="18"/>
      <c r="T44" s="18"/>
      <c r="U44" s="18"/>
      <c r="V44" s="24"/>
      <c r="W44" s="170" t="str">
        <f>HLOOKUP($CV$1,Beschriftungstabelle!$A:$B,77,FALSE)</f>
        <v>Approval</v>
      </c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1"/>
      <c r="BN44" s="172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10"/>
    </row>
    <row r="45" spans="1:94" ht="14.1" customHeight="1" thickBot="1" x14ac:dyDescent="0.3">
      <c r="A45" s="236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5"/>
      <c r="N45" s="5"/>
      <c r="O45" s="5"/>
      <c r="P45" s="26"/>
      <c r="Q45" s="26"/>
      <c r="R45" s="26"/>
      <c r="S45" s="26"/>
      <c r="T45" s="26"/>
      <c r="U45" s="26"/>
      <c r="V45" s="27"/>
      <c r="W45" s="173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10"/>
    </row>
    <row r="46" spans="1:94" ht="14.1" customHeight="1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/>
      <c r="W46" s="170" t="str">
        <f>HLOOKUP($CV$1,Beschriftungstabelle!$A:$B,78,FALSE)</f>
        <v>Product/ Process</v>
      </c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2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10"/>
    </row>
    <row r="47" spans="1:94" ht="14.1" customHeight="1" thickBot="1" x14ac:dyDescent="0.3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6"/>
      <c r="W47" s="225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7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10"/>
    </row>
    <row r="48" spans="1:94" ht="14.1" customHeight="1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  <c r="W48" s="253" t="str">
        <f>HLOOKUP($CV$1,Beschriftungstabelle!$A:$B,79,FALSE)</f>
        <v>Over all</v>
      </c>
      <c r="X48" s="254"/>
      <c r="Y48" s="254"/>
      <c r="Z48" s="255"/>
      <c r="AA48" s="244" t="str">
        <f>HLOOKUP($CV$1,Beschriftungstabelle!$A:$B,79,FALSE)&amp;" "&amp;HLOOKUP($CV$1,Beschriftungstabelle!$A:$B,80,FALSE)</f>
        <v>Over all Process</v>
      </c>
      <c r="AB48" s="245"/>
      <c r="AC48" s="245"/>
      <c r="AD48" s="246"/>
      <c r="AE48" s="244" t="str">
        <f>HLOOKUP($CV$1,Beschriftungstabelle!$A:$B,79,FALSE)&amp;" "&amp;HLOOKUP($CV$1,Beschriftungstabelle!$A:$B,81,FALSE)</f>
        <v>Over all Product</v>
      </c>
      <c r="AF48" s="245"/>
      <c r="AG48" s="245"/>
      <c r="AH48" s="246"/>
      <c r="AI48" s="224" t="s">
        <v>2</v>
      </c>
      <c r="AJ48" s="224" t="s">
        <v>3</v>
      </c>
      <c r="AK48" s="224" t="s">
        <v>4</v>
      </c>
      <c r="AL48" s="224" t="s">
        <v>5</v>
      </c>
      <c r="AM48" s="224" t="s">
        <v>6</v>
      </c>
      <c r="AN48" s="224" t="s">
        <v>7</v>
      </c>
      <c r="AO48" s="224" t="s">
        <v>8</v>
      </c>
      <c r="AP48" s="224" t="s">
        <v>9</v>
      </c>
      <c r="AQ48" s="224" t="s">
        <v>10</v>
      </c>
      <c r="AR48" s="224" t="s">
        <v>11</v>
      </c>
      <c r="AS48" s="221">
        <v>2</v>
      </c>
      <c r="AT48" s="221">
        <v>3</v>
      </c>
      <c r="AU48" s="221">
        <v>4</v>
      </c>
      <c r="AV48" s="221">
        <v>5</v>
      </c>
      <c r="AW48" s="221">
        <v>6</v>
      </c>
      <c r="AX48" s="221">
        <v>7</v>
      </c>
      <c r="AY48" s="221">
        <v>8</v>
      </c>
      <c r="AZ48" s="221">
        <v>9</v>
      </c>
      <c r="BA48" s="221">
        <v>10</v>
      </c>
      <c r="BB48" s="221">
        <v>11</v>
      </c>
      <c r="BC48" s="221">
        <v>12</v>
      </c>
      <c r="BD48" s="221">
        <v>13</v>
      </c>
      <c r="BE48" s="221">
        <v>14</v>
      </c>
      <c r="BF48" s="221">
        <v>15</v>
      </c>
      <c r="BG48" s="221">
        <v>16</v>
      </c>
      <c r="BH48" s="221">
        <v>17</v>
      </c>
      <c r="BI48" s="221">
        <v>18</v>
      </c>
      <c r="BJ48" s="221">
        <v>19</v>
      </c>
      <c r="BK48" s="221">
        <v>20</v>
      </c>
      <c r="BL48" s="221">
        <v>21</v>
      </c>
      <c r="BM48" s="221">
        <v>22</v>
      </c>
      <c r="BN48" s="221">
        <v>23</v>
      </c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10"/>
    </row>
    <row r="49" spans="1:107" ht="14.1" customHeight="1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6"/>
      <c r="W49" s="253"/>
      <c r="X49" s="254"/>
      <c r="Y49" s="254"/>
      <c r="Z49" s="255"/>
      <c r="AA49" s="247"/>
      <c r="AB49" s="248"/>
      <c r="AC49" s="248"/>
      <c r="AD49" s="249"/>
      <c r="AE49" s="247"/>
      <c r="AF49" s="248"/>
      <c r="AG49" s="248"/>
      <c r="AH49" s="249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10"/>
      <c r="DC49" s="44"/>
    </row>
    <row r="50" spans="1:107" ht="14.1" customHeight="1" thickBot="1" x14ac:dyDescent="0.3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8"/>
      <c r="O50" s="8"/>
      <c r="P50" s="8"/>
      <c r="Q50" s="8"/>
      <c r="R50" s="8"/>
      <c r="S50" s="8"/>
      <c r="T50" s="8"/>
      <c r="U50" s="8"/>
      <c r="V50" s="9"/>
      <c r="W50" s="241"/>
      <c r="X50" s="242"/>
      <c r="Y50" s="242"/>
      <c r="Z50" s="243"/>
      <c r="AA50" s="250"/>
      <c r="AB50" s="251"/>
      <c r="AC50" s="251"/>
      <c r="AD50" s="252"/>
      <c r="AE50" s="250"/>
      <c r="AF50" s="251"/>
      <c r="AG50" s="251"/>
      <c r="AH50" s="252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10"/>
    </row>
    <row r="51" spans="1:107" ht="14.1" customHeight="1" x14ac:dyDescent="0.25">
      <c r="A51" s="228" t="str">
        <f>HLOOKUP($CV$1,Beschriftungstabelle!$A:$B,82,FALSE)</f>
        <v>OK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30"/>
      <c r="W51" s="238"/>
      <c r="X51" s="239"/>
      <c r="Y51" s="239"/>
      <c r="Z51" s="240"/>
      <c r="AA51" s="238"/>
      <c r="AB51" s="239"/>
      <c r="AC51" s="239"/>
      <c r="AD51" s="240"/>
      <c r="AE51" s="238"/>
      <c r="AF51" s="239"/>
      <c r="AG51" s="239"/>
      <c r="AH51" s="240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3"/>
      <c r="CP51" s="10"/>
    </row>
    <row r="52" spans="1:107" ht="14.1" customHeight="1" thickBot="1" x14ac:dyDescent="0.3">
      <c r="A52" s="231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3"/>
      <c r="W52" s="241"/>
      <c r="X52" s="242"/>
      <c r="Y52" s="242"/>
      <c r="Z52" s="243"/>
      <c r="AA52" s="241"/>
      <c r="AB52" s="242"/>
      <c r="AC52" s="242"/>
      <c r="AD52" s="243"/>
      <c r="AE52" s="241"/>
      <c r="AF52" s="242"/>
      <c r="AG52" s="242"/>
      <c r="AH52" s="243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9"/>
      <c r="CP52" s="10"/>
    </row>
    <row r="53" spans="1:107" ht="14.1" customHeight="1" x14ac:dyDescent="0.25">
      <c r="A53" s="228" t="str">
        <f>HLOOKUP($CV$1,Beschriftungstabelle!$A:$B,83,FALSE)</f>
        <v>limited in order - re-sampling required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30"/>
      <c r="W53" s="238"/>
      <c r="X53" s="239"/>
      <c r="Y53" s="239"/>
      <c r="Z53" s="240"/>
      <c r="AA53" s="238"/>
      <c r="AB53" s="239"/>
      <c r="AC53" s="239"/>
      <c r="AD53" s="240"/>
      <c r="AE53" s="238"/>
      <c r="AF53" s="239"/>
      <c r="AG53" s="239"/>
      <c r="AH53" s="240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3"/>
      <c r="CP53" s="10"/>
    </row>
    <row r="54" spans="1:107" ht="14.1" customHeight="1" thickBot="1" x14ac:dyDescent="0.3">
      <c r="A54" s="231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3"/>
      <c r="W54" s="241"/>
      <c r="X54" s="242"/>
      <c r="Y54" s="242"/>
      <c r="Z54" s="243"/>
      <c r="AA54" s="241"/>
      <c r="AB54" s="242"/>
      <c r="AC54" s="242"/>
      <c r="AD54" s="243"/>
      <c r="AE54" s="241"/>
      <c r="AF54" s="242"/>
      <c r="AG54" s="242"/>
      <c r="AH54" s="243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9"/>
      <c r="CP54" s="10"/>
    </row>
    <row r="55" spans="1:107" ht="14.1" customHeight="1" x14ac:dyDescent="0.25">
      <c r="A55" s="228" t="str">
        <f>HLOOKUP($CV$1,Beschriftungstabelle!$A:$B,84,FALSE)</f>
        <v>not in order - resampling requiered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30"/>
      <c r="W55" s="238"/>
      <c r="X55" s="239"/>
      <c r="Y55" s="239"/>
      <c r="Z55" s="240"/>
      <c r="AA55" s="238"/>
      <c r="AB55" s="239"/>
      <c r="AC55" s="239"/>
      <c r="AD55" s="240"/>
      <c r="AE55" s="238"/>
      <c r="AF55" s="239"/>
      <c r="AG55" s="239"/>
      <c r="AH55" s="240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3"/>
      <c r="CP55" s="10"/>
    </row>
    <row r="56" spans="1:107" ht="14.1" customHeight="1" thickBot="1" x14ac:dyDescent="0.3">
      <c r="A56" s="231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3"/>
      <c r="W56" s="241"/>
      <c r="X56" s="242"/>
      <c r="Y56" s="242"/>
      <c r="Z56" s="243"/>
      <c r="AA56" s="241"/>
      <c r="AB56" s="242"/>
      <c r="AC56" s="242"/>
      <c r="AD56" s="243"/>
      <c r="AE56" s="241"/>
      <c r="AF56" s="242"/>
      <c r="AG56" s="242"/>
      <c r="AH56" s="243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9"/>
      <c r="CP56" s="10"/>
    </row>
    <row r="57" spans="1:107" ht="14.1" customHeight="1" x14ac:dyDescent="0.25">
      <c r="A57" s="1" t="str">
        <f>HLOOKUP($CV$1,Beschriftungstabelle!$A:$B,85,FALSE)</f>
        <v>No. deviation authorisation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3"/>
      <c r="P57" s="201" t="str">
        <f>HLOOKUP($CV$1,Beschriftungstabelle!$A:$B,86,FALSE)</f>
        <v>Valid until:</v>
      </c>
      <c r="Q57" s="201"/>
      <c r="R57" s="201"/>
      <c r="S57" s="201"/>
      <c r="T57" s="201"/>
      <c r="U57" s="2"/>
      <c r="V57" s="2"/>
      <c r="W57" s="2"/>
      <c r="X57" s="2"/>
      <c r="Y57" s="2"/>
      <c r="Z57" s="2"/>
      <c r="AA57" s="2"/>
      <c r="AB57" s="3"/>
      <c r="AC57" s="2" t="str">
        <f>HLOOKUP($CV$1,Beschriftungstabelle!$A:$B,87,FALSE)</f>
        <v>Number of pieces:</v>
      </c>
      <c r="AD57" s="2"/>
      <c r="AE57" s="2"/>
      <c r="AF57" s="2"/>
      <c r="AG57" s="2"/>
      <c r="AH57" s="2"/>
      <c r="AI57" s="2"/>
      <c r="AJ57" s="2"/>
      <c r="AK57" s="3"/>
      <c r="AL57" s="2" t="str">
        <f>HLOOKUP($CV$1,Beschriftungstabelle!$A:$B,88,FALSE)</f>
        <v>Date of re-sibmission:</v>
      </c>
      <c r="AM57" s="2"/>
      <c r="AN57" s="2"/>
      <c r="AP57" s="2"/>
      <c r="AQ57" s="2"/>
      <c r="AR57" s="2"/>
      <c r="AS57" s="2"/>
      <c r="AT57" s="2"/>
      <c r="AU57" s="2"/>
      <c r="AV57" s="2"/>
      <c r="AW57" s="2"/>
      <c r="AX57" s="3"/>
      <c r="AY57" s="2" t="str">
        <f>HLOOKUP($CV$1,Beschriftungstabelle!$A:$B,89,FALSE)</f>
        <v>When returning, Delivery Note No./Date:</v>
      </c>
      <c r="AZ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3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3"/>
      <c r="CP57" s="10"/>
    </row>
    <row r="58" spans="1:107" ht="14.1" customHeight="1" thickBot="1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8"/>
      <c r="AD58" s="8"/>
      <c r="AE58" s="8"/>
      <c r="AF58" s="8"/>
      <c r="AG58" s="8"/>
      <c r="AH58" s="8"/>
      <c r="AI58" s="8"/>
      <c r="AJ58" s="8"/>
      <c r="AK58" s="9"/>
      <c r="AL58" s="8"/>
      <c r="AM58" s="8"/>
      <c r="AN58" s="8"/>
      <c r="AO58" s="28"/>
      <c r="AP58" s="8"/>
      <c r="AQ58" s="8"/>
      <c r="AR58" s="8"/>
      <c r="AS58" s="8"/>
      <c r="AT58" s="8"/>
      <c r="AU58" s="8"/>
      <c r="AV58" s="8"/>
      <c r="AW58" s="8"/>
      <c r="AX58" s="9"/>
      <c r="AY58" s="8"/>
      <c r="AZ58" s="8"/>
      <c r="BA58" s="2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9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9"/>
      <c r="CP58" s="10"/>
    </row>
    <row r="59" spans="1:107" ht="14.1" customHeight="1" x14ac:dyDescent="0.25">
      <c r="A59" s="4" t="str">
        <f>HLOOKUP($CV$1,Beschriftungstabelle!$A:$B,90,FALSE)</f>
        <v>Name: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 t="str">
        <f>HLOOKUP($CV$1,Beschriftungstabelle!$A:$B,91,FALSE)</f>
        <v>Telephone: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6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6"/>
      <c r="CP59" s="10"/>
    </row>
    <row r="60" spans="1:107" ht="14.1" customHeight="1" x14ac:dyDescent="0.25">
      <c r="A60" s="4" t="str">
        <f>HLOOKUP($CV$1,Beschriftungstabelle!$A:$B,92,FALSE)</f>
        <v>Department: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 t="str">
        <f>HLOOKUP($CV$1,Beschriftungstabelle!$A:$B,93,FALSE)</f>
        <v>FAX/ E-Mail: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6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6"/>
      <c r="CP60" s="10"/>
    </row>
    <row r="61" spans="1:107" ht="14.1" customHeight="1" thickBot="1" x14ac:dyDescent="0.3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6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6"/>
      <c r="CP61" s="10"/>
    </row>
    <row r="62" spans="1:107" ht="14.1" customHeight="1" x14ac:dyDescent="0.25">
      <c r="A62" s="1" t="str">
        <f>HLOOKUP($CV$1,Beschriftungstabelle!$A:$B,94,FALSE)</f>
        <v>Comment: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  <c r="AN62" s="2" t="str">
        <f>HLOOKUP($CV$1,Beschriftungstabelle!$A:$B,95,FALSE)</f>
        <v>Date:</v>
      </c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 t="str">
        <f>HLOOKUP($CV$1,Beschriftungstabelle!$A:$B,96,FALSE)</f>
        <v>Signature:</v>
      </c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3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3"/>
      <c r="CP62" s="10"/>
    </row>
    <row r="63" spans="1:107" ht="14.1" customHeight="1" thickBot="1" x14ac:dyDescent="0.3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9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9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9"/>
      <c r="CP63" s="10"/>
    </row>
    <row r="64" spans="1:107" ht="14.1" customHeight="1" x14ac:dyDescent="0.25">
      <c r="A64" s="1" t="str">
        <f>HLOOKUP($CV$1,Beschriftungstabelle!$A:$B,97,FALSE)</f>
        <v>Distribution list:</v>
      </c>
      <c r="B64" s="2"/>
      <c r="C64" s="2"/>
      <c r="D64" s="2"/>
      <c r="E64" s="2"/>
      <c r="F64" s="2"/>
      <c r="G64" s="2"/>
      <c r="H64" s="2"/>
      <c r="I64" s="256"/>
      <c r="J64" s="257"/>
      <c r="K64" s="257"/>
      <c r="L64" s="258"/>
      <c r="M64" s="256"/>
      <c r="N64" s="257"/>
      <c r="O64" s="257"/>
      <c r="P64" s="258"/>
      <c r="Q64" s="256"/>
      <c r="R64" s="257"/>
      <c r="S64" s="257"/>
      <c r="T64" s="258"/>
      <c r="U64" s="256"/>
      <c r="V64" s="257"/>
      <c r="W64" s="257"/>
      <c r="X64" s="258"/>
      <c r="Y64" s="256"/>
      <c r="Z64" s="257"/>
      <c r="AA64" s="257"/>
      <c r="AB64" s="258"/>
      <c r="AC64" s="256"/>
      <c r="AD64" s="257"/>
      <c r="AE64" s="257"/>
      <c r="AF64" s="258"/>
      <c r="AG64" s="256"/>
      <c r="AH64" s="257"/>
      <c r="AI64" s="257"/>
      <c r="AJ64" s="258"/>
      <c r="AK64" s="256"/>
      <c r="AL64" s="257"/>
      <c r="AM64" s="257"/>
      <c r="AN64" s="258"/>
      <c r="AO64" s="256"/>
      <c r="AP64" s="257"/>
      <c r="AQ64" s="257"/>
      <c r="AR64" s="258"/>
      <c r="AS64" s="256"/>
      <c r="AT64" s="257"/>
      <c r="AU64" s="257"/>
      <c r="AV64" s="258"/>
      <c r="AW64" s="256"/>
      <c r="AX64" s="257"/>
      <c r="AY64" s="257"/>
      <c r="AZ64" s="258"/>
      <c r="BA64" s="256"/>
      <c r="BB64" s="257"/>
      <c r="BC64" s="257"/>
      <c r="BD64" s="258"/>
      <c r="BE64" s="256"/>
      <c r="BF64" s="257"/>
      <c r="BG64" s="257"/>
      <c r="BH64" s="258"/>
      <c r="BI64" s="256"/>
      <c r="BJ64" s="257"/>
      <c r="BK64" s="257"/>
      <c r="BL64" s="258"/>
      <c r="BM64" s="2"/>
      <c r="BN64" s="3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3"/>
      <c r="CP64" s="10"/>
    </row>
    <row r="65" spans="1:94" ht="14.1" customHeight="1" thickBot="1" x14ac:dyDescent="0.3">
      <c r="A65" s="7"/>
      <c r="B65" s="8"/>
      <c r="C65" s="8"/>
      <c r="D65" s="8"/>
      <c r="E65" s="8"/>
      <c r="F65" s="8"/>
      <c r="G65" s="8"/>
      <c r="H65" s="8"/>
      <c r="I65" s="259"/>
      <c r="J65" s="260"/>
      <c r="K65" s="260"/>
      <c r="L65" s="261"/>
      <c r="M65" s="259"/>
      <c r="N65" s="260"/>
      <c r="O65" s="260"/>
      <c r="P65" s="261"/>
      <c r="Q65" s="259"/>
      <c r="R65" s="260"/>
      <c r="S65" s="260"/>
      <c r="T65" s="261"/>
      <c r="U65" s="259"/>
      <c r="V65" s="260"/>
      <c r="W65" s="260"/>
      <c r="X65" s="261"/>
      <c r="Y65" s="259"/>
      <c r="Z65" s="260"/>
      <c r="AA65" s="260"/>
      <c r="AB65" s="261"/>
      <c r="AC65" s="259"/>
      <c r="AD65" s="260"/>
      <c r="AE65" s="260"/>
      <c r="AF65" s="261"/>
      <c r="AG65" s="259"/>
      <c r="AH65" s="260"/>
      <c r="AI65" s="260"/>
      <c r="AJ65" s="261"/>
      <c r="AK65" s="259"/>
      <c r="AL65" s="260"/>
      <c r="AM65" s="260"/>
      <c r="AN65" s="261"/>
      <c r="AO65" s="259"/>
      <c r="AP65" s="260"/>
      <c r="AQ65" s="260"/>
      <c r="AR65" s="261"/>
      <c r="AS65" s="259"/>
      <c r="AT65" s="260"/>
      <c r="AU65" s="260"/>
      <c r="AV65" s="261"/>
      <c r="AW65" s="259"/>
      <c r="AX65" s="260"/>
      <c r="AY65" s="260"/>
      <c r="AZ65" s="261"/>
      <c r="BA65" s="259"/>
      <c r="BB65" s="260"/>
      <c r="BC65" s="260"/>
      <c r="BD65" s="261"/>
      <c r="BE65" s="259"/>
      <c r="BF65" s="260"/>
      <c r="BG65" s="260"/>
      <c r="BH65" s="261"/>
      <c r="BI65" s="259"/>
      <c r="BJ65" s="260"/>
      <c r="BK65" s="260"/>
      <c r="BL65" s="261"/>
      <c r="BM65" s="8"/>
      <c r="BN65" s="9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9"/>
      <c r="CP65" s="10"/>
    </row>
    <row r="66" spans="1:94" ht="12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0"/>
    </row>
    <row r="67" spans="1:94" ht="12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10"/>
    </row>
    <row r="68" spans="1:94" ht="12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10"/>
    </row>
    <row r="69" spans="1:94" ht="12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10"/>
    </row>
    <row r="70" spans="1:94" ht="12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23"/>
      <c r="AP70" s="23"/>
      <c r="AQ70" s="23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10"/>
    </row>
    <row r="71" spans="1:94" ht="12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23"/>
      <c r="AP71" s="23"/>
      <c r="AQ71" s="23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10"/>
    </row>
    <row r="72" spans="1:94" ht="12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23"/>
      <c r="AP72" s="23"/>
      <c r="AQ72" s="23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10"/>
    </row>
    <row r="73" spans="1:94" ht="12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29"/>
      <c r="AP73" s="29"/>
      <c r="AQ73" s="29"/>
      <c r="AR73" s="29"/>
      <c r="AS73" s="29"/>
      <c r="AT73" s="29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10"/>
    </row>
    <row r="74" spans="1:94" ht="12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29"/>
      <c r="AP74" s="29"/>
      <c r="AQ74" s="29"/>
      <c r="AR74" s="29"/>
      <c r="AS74" s="29"/>
      <c r="AT74" s="29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10"/>
    </row>
    <row r="75" spans="1:94" ht="12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29"/>
      <c r="AP75" s="29"/>
      <c r="AQ75" s="29"/>
      <c r="AR75" s="29"/>
      <c r="AS75" s="29"/>
      <c r="AT75" s="29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10"/>
    </row>
    <row r="76" spans="1:94" ht="12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29"/>
      <c r="AP76" s="29"/>
      <c r="AQ76" s="29"/>
      <c r="AR76" s="29"/>
      <c r="AS76" s="29"/>
      <c r="AT76" s="29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10"/>
    </row>
    <row r="77" spans="1:94" ht="12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29"/>
      <c r="AP77" s="29"/>
      <c r="AQ77" s="29"/>
      <c r="AR77" s="29"/>
      <c r="AS77" s="29"/>
      <c r="AT77" s="29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10"/>
    </row>
    <row r="78" spans="1:94" ht="12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29"/>
      <c r="AP78" s="29"/>
      <c r="AQ78" s="29"/>
      <c r="AR78" s="29"/>
      <c r="AS78" s="29"/>
      <c r="AT78" s="29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10"/>
    </row>
    <row r="79" spans="1:94" ht="12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10"/>
    </row>
    <row r="80" spans="1:94" ht="12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10"/>
    </row>
    <row r="81" spans="1:94" ht="12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10"/>
    </row>
    <row r="82" spans="1:94" ht="12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10"/>
    </row>
    <row r="83" spans="1:94" ht="12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10"/>
    </row>
    <row r="84" spans="1:94" ht="12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10"/>
    </row>
    <row r="85" spans="1:94" ht="12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10"/>
    </row>
    <row r="86" spans="1:94" ht="12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10"/>
    </row>
    <row r="87" spans="1:94" ht="12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10"/>
    </row>
    <row r="88" spans="1:94" ht="12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10"/>
    </row>
    <row r="89" spans="1:94" ht="12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10"/>
    </row>
    <row r="90" spans="1:94" ht="12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10"/>
    </row>
    <row r="91" spans="1:94" ht="12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10"/>
    </row>
  </sheetData>
  <sheetProtection selectLockedCells="1"/>
  <mergeCells count="148">
    <mergeCell ref="BI64:BL65"/>
    <mergeCell ref="AK64:AN65"/>
    <mergeCell ref="AO64:AR65"/>
    <mergeCell ref="AS64:AV65"/>
    <mergeCell ref="AW64:AZ65"/>
    <mergeCell ref="BA64:BD65"/>
    <mergeCell ref="BE64:BH65"/>
    <mergeCell ref="I64:L65"/>
    <mergeCell ref="M64:P65"/>
    <mergeCell ref="Q64:T65"/>
    <mergeCell ref="U64:X65"/>
    <mergeCell ref="Y64:AB65"/>
    <mergeCell ref="AC64:AF65"/>
    <mergeCell ref="AG64:AJ65"/>
    <mergeCell ref="W46:BN47"/>
    <mergeCell ref="A51:V52"/>
    <mergeCell ref="A53:V54"/>
    <mergeCell ref="A55:V56"/>
    <mergeCell ref="A44:L45"/>
    <mergeCell ref="P57:T57"/>
    <mergeCell ref="W53:Z54"/>
    <mergeCell ref="W55:Z56"/>
    <mergeCell ref="AA51:AD52"/>
    <mergeCell ref="AA53:AD54"/>
    <mergeCell ref="AA55:AD56"/>
    <mergeCell ref="AE48:AH50"/>
    <mergeCell ref="AA48:AD50"/>
    <mergeCell ref="W48:Z50"/>
    <mergeCell ref="AE51:AH52"/>
    <mergeCell ref="AE53:AH54"/>
    <mergeCell ref="AE55:AH56"/>
    <mergeCell ref="W51:Z52"/>
    <mergeCell ref="AR48:AR50"/>
    <mergeCell ref="AI48:AI50"/>
    <mergeCell ref="AJ48:AJ50"/>
    <mergeCell ref="AK48:AK50"/>
    <mergeCell ref="AL48:AL50"/>
    <mergeCell ref="AM48:AM50"/>
    <mergeCell ref="AN48:AN50"/>
    <mergeCell ref="AO48:AO50"/>
    <mergeCell ref="AP48:AP50"/>
    <mergeCell ref="AQ48:AQ50"/>
    <mergeCell ref="BH48:BH50"/>
    <mergeCell ref="BI48:BI50"/>
    <mergeCell ref="BJ48:BJ50"/>
    <mergeCell ref="BK48:BK50"/>
    <mergeCell ref="BL48:BL50"/>
    <mergeCell ref="BM48:BM50"/>
    <mergeCell ref="BB48:BB50"/>
    <mergeCell ref="BC48:BC50"/>
    <mergeCell ref="BD48:BD50"/>
    <mergeCell ref="BE48:BE50"/>
    <mergeCell ref="BF48:BF50"/>
    <mergeCell ref="BG48:BG50"/>
    <mergeCell ref="BN48:BN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E42:AA43"/>
    <mergeCell ref="AB42:AE42"/>
    <mergeCell ref="AM42:AQ42"/>
    <mergeCell ref="A42:D42"/>
    <mergeCell ref="W44:BN45"/>
    <mergeCell ref="AU27:BN28"/>
    <mergeCell ref="AU29:BA30"/>
    <mergeCell ref="AY31:BN32"/>
    <mergeCell ref="AY33:BN34"/>
    <mergeCell ref="AY35:BN36"/>
    <mergeCell ref="L27:U28"/>
    <mergeCell ref="I33:U34"/>
    <mergeCell ref="I35:U36"/>
    <mergeCell ref="A39:E39"/>
    <mergeCell ref="A40:E40"/>
    <mergeCell ref="F29:U30"/>
    <mergeCell ref="F31:U32"/>
    <mergeCell ref="AF27:AP28"/>
    <mergeCell ref="AF29:AP30"/>
    <mergeCell ref="AF31:AP32"/>
    <mergeCell ref="AF33:AP34"/>
    <mergeCell ref="F40:N40"/>
    <mergeCell ref="F39:N39"/>
    <mergeCell ref="S39:AA39"/>
    <mergeCell ref="AS39:BA39"/>
    <mergeCell ref="AC39:AR39"/>
    <mergeCell ref="O40:R40"/>
    <mergeCell ref="O39:R39"/>
    <mergeCell ref="A25:BN26"/>
    <mergeCell ref="A37:H37"/>
    <mergeCell ref="I37:BN37"/>
    <mergeCell ref="A27:K27"/>
    <mergeCell ref="A29:E29"/>
    <mergeCell ref="A31:E31"/>
    <mergeCell ref="A33:H33"/>
    <mergeCell ref="A35:G35"/>
    <mergeCell ref="AF35:AP36"/>
    <mergeCell ref="BD29:BN30"/>
    <mergeCell ref="S40:AA41"/>
    <mergeCell ref="C21:L21"/>
    <mergeCell ref="AZ17:BL17"/>
    <mergeCell ref="AZ16:BL16"/>
    <mergeCell ref="Q23:AC23"/>
    <mergeCell ref="Q22:AC22"/>
    <mergeCell ref="Q21:AC21"/>
    <mergeCell ref="Q20:AC20"/>
    <mergeCell ref="Q19:AC19"/>
    <mergeCell ref="Q18:AC18"/>
    <mergeCell ref="Q17:AC17"/>
    <mergeCell ref="Q16:AC16"/>
    <mergeCell ref="AH19:AT19"/>
    <mergeCell ref="AH18:AT18"/>
    <mergeCell ref="AH17:AT17"/>
    <mergeCell ref="AH16:AT16"/>
    <mergeCell ref="AZ23:BL23"/>
    <mergeCell ref="AZ22:BL22"/>
    <mergeCell ref="AZ21:BL21"/>
    <mergeCell ref="AZ20:BL20"/>
    <mergeCell ref="AZ19:BL19"/>
    <mergeCell ref="AZ18:BL18"/>
    <mergeCell ref="AF42:AK43"/>
    <mergeCell ref="A14:BN15"/>
    <mergeCell ref="AK3:AZ3"/>
    <mergeCell ref="AK4:AX4"/>
    <mergeCell ref="AL5:AU5"/>
    <mergeCell ref="BH3:BL3"/>
    <mergeCell ref="BA3:BG3"/>
    <mergeCell ref="A12:BN13"/>
    <mergeCell ref="A1:H2"/>
    <mergeCell ref="A3:G4"/>
    <mergeCell ref="A5:P11"/>
    <mergeCell ref="Q5:AF11"/>
    <mergeCell ref="Q3:W4"/>
    <mergeCell ref="C22:L22"/>
    <mergeCell ref="C23:L23"/>
    <mergeCell ref="AH23:AT23"/>
    <mergeCell ref="AH22:AT22"/>
    <mergeCell ref="AH21:AT21"/>
    <mergeCell ref="AH20:AT20"/>
    <mergeCell ref="C16:L16"/>
    <mergeCell ref="C17:L17"/>
    <mergeCell ref="C18:L18"/>
    <mergeCell ref="C19:L19"/>
    <mergeCell ref="C20:L20"/>
  </mergeCells>
  <conditionalFormatting sqref="BH3 A5 Q5 L27 AF27 AU27 F29 AF29 AU29 BD29 F31 AF31 AY31 I33 AF33 AY33 I35 AF35 AY35 AS39 F39:F40 S39:S40 E42 AF42">
    <cfRule type="cellIs" dxfId="12" priority="1" operator="equal">
      <formula>""</formula>
    </cfRule>
  </conditionalFormatting>
  <printOptions horizontalCentered="1"/>
  <pageMargins left="0.27559055118110198" right="0.23622047244094499" top="0.82677165354330695" bottom="0.39370078740157499" header="0.118110236220472" footer="0.118110236220472"/>
  <pageSetup paperSize="9" scale="37" orientation="portrait" r:id="rId1"/>
  <headerFooter>
    <oddHeader>&amp;L&amp;"Arial,Regular"&amp;12&amp;K39A999Formblatt: Produktonsprozess und Produktfreigabe
gemäß VDA Band 2
- intern / internal -
&amp;R&amp;G</oddHeader>
    <oddFooter>&amp;L&amp;12&amp;K39A999Valid as of/ Freigabe ab: 09.11.2023&amp;11
&amp;C&amp;12&amp;K09+000Uncontrolled Print/ Ungelenkter Ausdruck&amp;R&amp;K39A999FT.0895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2075" r:id="rId5" name="CheckBox21">
          <controlPr defaultSize="0" print="0" autoLine="0" r:id="rId6">
            <anchor moveWithCells="1">
              <from>
                <xdr:col>14</xdr:col>
                <xdr:colOff>171450</xdr:colOff>
                <xdr:row>18</xdr:row>
                <xdr:rowOff>9525</xdr:rowOff>
              </from>
              <to>
                <xdr:col>15</xdr:col>
                <xdr:colOff>76200</xdr:colOff>
                <xdr:row>19</xdr:row>
                <xdr:rowOff>19050</xdr:rowOff>
              </to>
            </anchor>
          </controlPr>
        </control>
      </mc:Choice>
      <mc:Fallback>
        <control shapeId="2075" r:id="rId5" name="CheckBox21"/>
      </mc:Fallback>
    </mc:AlternateContent>
    <mc:AlternateContent xmlns:mc="http://schemas.openxmlformats.org/markup-compatibility/2006">
      <mc:Choice Requires="x14">
        <control shapeId="2050" r:id="rId7" name="Option Button 2">
          <controlPr defaultSize="0" autoFill="0" autoLine="0" autoPict="0">
            <anchor moveWithCells="1">
              <from>
                <xdr:col>98</xdr:col>
                <xdr:colOff>104775</xdr:colOff>
                <xdr:row>0</xdr:row>
                <xdr:rowOff>38100</xdr:rowOff>
              </from>
              <to>
                <xdr:col>103</xdr:col>
                <xdr:colOff>9525</xdr:colOff>
                <xdr:row>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51" r:id="rId8" name="Option Button 3">
          <controlPr defaultSize="0" autoFill="0" autoLine="0" autoPict="0">
            <anchor moveWithCells="1">
              <from>
                <xdr:col>98</xdr:col>
                <xdr:colOff>95250</xdr:colOff>
                <xdr:row>1</xdr:row>
                <xdr:rowOff>95250</xdr:rowOff>
              </from>
              <to>
                <xdr:col>102</xdr:col>
                <xdr:colOff>85725</xdr:colOff>
                <xdr:row>3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9" name="Check Box 154">
          <controlPr defaultSize="0" autoFill="0" autoLine="0" autoPict="0">
            <anchor moveWithCells="1">
              <from>
                <xdr:col>50</xdr:col>
                <xdr:colOff>0</xdr:colOff>
                <xdr:row>17</xdr:row>
                <xdr:rowOff>9525</xdr:rowOff>
              </from>
              <to>
                <xdr:col>50</xdr:col>
                <xdr:colOff>190500</xdr:colOff>
                <xdr:row>17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4" r:id="rId10" name="Check Box 156">
          <controlPr defaultSize="0" autoFill="0" autoLine="0" autoPict="0">
            <anchor moveWithCells="1">
              <from>
                <xdr:col>50</xdr:col>
                <xdr:colOff>0</xdr:colOff>
                <xdr:row>16</xdr:row>
                <xdr:rowOff>19050</xdr:rowOff>
              </from>
              <to>
                <xdr:col>50</xdr:col>
                <xdr:colOff>190500</xdr:colOff>
                <xdr:row>17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11" name="Check Box 157">
          <controlPr defaultSize="0" autoFill="0" autoLine="0" autoPict="0">
            <anchor moveWithCells="1">
              <from>
                <xdr:col>50</xdr:col>
                <xdr:colOff>0</xdr:colOff>
                <xdr:row>15</xdr:row>
                <xdr:rowOff>19050</xdr:rowOff>
              </from>
              <to>
                <xdr:col>50</xdr:col>
                <xdr:colOff>190500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12" name="Check Box 158">
          <controlPr defaultSize="0" autoFill="0" autoLine="0" autoPict="0">
            <anchor moveWithCells="1">
              <from>
                <xdr:col>50</xdr:col>
                <xdr:colOff>0</xdr:colOff>
                <xdr:row>19</xdr:row>
                <xdr:rowOff>161925</xdr:rowOff>
              </from>
              <to>
                <xdr:col>50</xdr:col>
                <xdr:colOff>190500</xdr:colOff>
                <xdr:row>20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13" name="Check Box 159">
          <controlPr defaultSize="0" autoFill="0" autoLine="0" autoPict="0">
            <anchor moveWithCells="1">
              <from>
                <xdr:col>50</xdr:col>
                <xdr:colOff>0</xdr:colOff>
                <xdr:row>19</xdr:row>
                <xdr:rowOff>0</xdr:rowOff>
              </from>
              <to>
                <xdr:col>50</xdr:col>
                <xdr:colOff>190500</xdr:colOff>
                <xdr:row>19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14" name="Check Box 160">
          <controlPr defaultSize="0" autoFill="0" autoLine="0" autoPict="0">
            <anchor moveWithCells="1">
              <from>
                <xdr:col>50</xdr:col>
                <xdr:colOff>0</xdr:colOff>
                <xdr:row>18</xdr:row>
                <xdr:rowOff>0</xdr:rowOff>
              </from>
              <to>
                <xdr:col>50</xdr:col>
                <xdr:colOff>190500</xdr:colOff>
                <xdr:row>18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15" name="Check Box 161">
          <controlPr defaultSize="0" autoFill="0" autoLine="0" autoPict="0">
            <anchor moveWithCells="1">
              <from>
                <xdr:col>50</xdr:col>
                <xdr:colOff>0</xdr:colOff>
                <xdr:row>21</xdr:row>
                <xdr:rowOff>152400</xdr:rowOff>
              </from>
              <to>
                <xdr:col>50</xdr:col>
                <xdr:colOff>190500</xdr:colOff>
                <xdr:row>22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16" name="Check Box 162">
          <controlPr defaultSize="0" autoFill="0" autoLine="0" autoPict="0">
            <anchor moveWithCells="1">
              <from>
                <xdr:col>50</xdr:col>
                <xdr:colOff>0</xdr:colOff>
                <xdr:row>20</xdr:row>
                <xdr:rowOff>161925</xdr:rowOff>
              </from>
              <to>
                <xdr:col>50</xdr:col>
                <xdr:colOff>190500</xdr:colOff>
                <xdr:row>21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1" r:id="rId17" name="Check Box 163">
          <controlPr defaultSize="0" autoFill="0" autoLine="0" autoPict="0">
            <anchor moveWithCells="1">
              <from>
                <xdr:col>31</xdr:col>
                <xdr:colOff>133350</xdr:colOff>
                <xdr:row>17</xdr:row>
                <xdr:rowOff>9525</xdr:rowOff>
              </from>
              <to>
                <xdr:col>32</xdr:col>
                <xdr:colOff>95250</xdr:colOff>
                <xdr:row>17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18" name="Check Box 164">
          <controlPr defaultSize="0" autoFill="0" autoLine="0" autoPict="0">
            <anchor moveWithCells="1">
              <from>
                <xdr:col>31</xdr:col>
                <xdr:colOff>133350</xdr:colOff>
                <xdr:row>16</xdr:row>
                <xdr:rowOff>19050</xdr:rowOff>
              </from>
              <to>
                <xdr:col>32</xdr:col>
                <xdr:colOff>95250</xdr:colOff>
                <xdr:row>17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19" name="Check Box 165">
          <controlPr defaultSize="0" autoFill="0" autoLine="0" autoPict="0">
            <anchor moveWithCells="1">
              <from>
                <xdr:col>31</xdr:col>
                <xdr:colOff>133350</xdr:colOff>
                <xdr:row>15</xdr:row>
                <xdr:rowOff>19050</xdr:rowOff>
              </from>
              <to>
                <xdr:col>32</xdr:col>
                <xdr:colOff>95250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20" name="Check Box 166">
          <controlPr defaultSize="0" autoFill="0" autoLine="0" autoPict="0">
            <anchor moveWithCells="1">
              <from>
                <xdr:col>31</xdr:col>
                <xdr:colOff>133350</xdr:colOff>
                <xdr:row>19</xdr:row>
                <xdr:rowOff>161925</xdr:rowOff>
              </from>
              <to>
                <xdr:col>32</xdr:col>
                <xdr:colOff>95250</xdr:colOff>
                <xdr:row>20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21" name="Check Box 167">
          <controlPr defaultSize="0" autoFill="0" autoLine="0" autoPict="0">
            <anchor moveWithCells="1">
              <from>
                <xdr:col>31</xdr:col>
                <xdr:colOff>133350</xdr:colOff>
                <xdr:row>19</xdr:row>
                <xdr:rowOff>0</xdr:rowOff>
              </from>
              <to>
                <xdr:col>32</xdr:col>
                <xdr:colOff>95250</xdr:colOff>
                <xdr:row>19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22" name="Check Box 168">
          <controlPr defaultSize="0" autoFill="0" autoLine="0" autoPict="0">
            <anchor moveWithCells="1">
              <from>
                <xdr:col>31</xdr:col>
                <xdr:colOff>133350</xdr:colOff>
                <xdr:row>18</xdr:row>
                <xdr:rowOff>0</xdr:rowOff>
              </from>
              <to>
                <xdr:col>32</xdr:col>
                <xdr:colOff>95250</xdr:colOff>
                <xdr:row>18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23" name="Check Box 169">
          <controlPr defaultSize="0" autoFill="0" autoLine="0" autoPict="0">
            <anchor moveWithCells="1">
              <from>
                <xdr:col>31</xdr:col>
                <xdr:colOff>133350</xdr:colOff>
                <xdr:row>21</xdr:row>
                <xdr:rowOff>152400</xdr:rowOff>
              </from>
              <to>
                <xdr:col>32</xdr:col>
                <xdr:colOff>95250</xdr:colOff>
                <xdr:row>22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24" name="Check Box 170">
          <controlPr defaultSize="0" autoFill="0" autoLine="0" autoPict="0">
            <anchor moveWithCells="1">
              <from>
                <xdr:col>31</xdr:col>
                <xdr:colOff>133350</xdr:colOff>
                <xdr:row>20</xdr:row>
                <xdr:rowOff>161925</xdr:rowOff>
              </from>
              <to>
                <xdr:col>32</xdr:col>
                <xdr:colOff>95250</xdr:colOff>
                <xdr:row>21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25" name="Check Box 171">
          <controlPr defaultSize="0" autoFill="0" autoLine="0" autoPict="0">
            <anchor moveWithCells="1">
              <from>
                <xdr:col>14</xdr:col>
                <xdr:colOff>133350</xdr:colOff>
                <xdr:row>17</xdr:row>
                <xdr:rowOff>9525</xdr:rowOff>
              </from>
              <to>
                <xdr:col>15</xdr:col>
                <xdr:colOff>95250</xdr:colOff>
                <xdr:row>17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0" r:id="rId26" name="Check Box 172">
          <controlPr defaultSize="0" autoFill="0" autoLine="0" autoPict="0">
            <anchor moveWithCells="1">
              <from>
                <xdr:col>14</xdr:col>
                <xdr:colOff>133350</xdr:colOff>
                <xdr:row>16</xdr:row>
                <xdr:rowOff>19050</xdr:rowOff>
              </from>
              <to>
                <xdr:col>15</xdr:col>
                <xdr:colOff>95250</xdr:colOff>
                <xdr:row>17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27" name="Check Box 173">
          <controlPr defaultSize="0" autoFill="0" autoLine="0" autoPict="0">
            <anchor moveWithCells="1">
              <from>
                <xdr:col>14</xdr:col>
                <xdr:colOff>133350</xdr:colOff>
                <xdr:row>15</xdr:row>
                <xdr:rowOff>19050</xdr:rowOff>
              </from>
              <to>
                <xdr:col>15</xdr:col>
                <xdr:colOff>95250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28" name="Check Box 174">
          <controlPr defaultSize="0" autoFill="0" autoLine="0" autoPict="0">
            <anchor moveWithCells="1">
              <from>
                <xdr:col>14</xdr:col>
                <xdr:colOff>133350</xdr:colOff>
                <xdr:row>19</xdr:row>
                <xdr:rowOff>161925</xdr:rowOff>
              </from>
              <to>
                <xdr:col>15</xdr:col>
                <xdr:colOff>95250</xdr:colOff>
                <xdr:row>20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29" name="Check Box 175">
          <controlPr defaultSize="0" autoFill="0" autoLine="0" autoPict="0">
            <anchor moveWithCells="1">
              <from>
                <xdr:col>14</xdr:col>
                <xdr:colOff>133350</xdr:colOff>
                <xdr:row>19</xdr:row>
                <xdr:rowOff>0</xdr:rowOff>
              </from>
              <to>
                <xdr:col>15</xdr:col>
                <xdr:colOff>95250</xdr:colOff>
                <xdr:row>19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4" r:id="rId30" name="Check Box 176">
          <controlPr defaultSize="0" autoFill="0" autoLine="0" autoPict="0">
            <anchor moveWithCells="1">
              <from>
                <xdr:col>14</xdr:col>
                <xdr:colOff>133350</xdr:colOff>
                <xdr:row>18</xdr:row>
                <xdr:rowOff>0</xdr:rowOff>
              </from>
              <to>
                <xdr:col>15</xdr:col>
                <xdr:colOff>95250</xdr:colOff>
                <xdr:row>18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5" r:id="rId31" name="Check Box 177">
          <controlPr defaultSize="0" autoFill="0" autoLine="0" autoPict="0">
            <anchor moveWithCells="1">
              <from>
                <xdr:col>14</xdr:col>
                <xdr:colOff>133350</xdr:colOff>
                <xdr:row>21</xdr:row>
                <xdr:rowOff>152400</xdr:rowOff>
              </from>
              <to>
                <xdr:col>15</xdr:col>
                <xdr:colOff>95250</xdr:colOff>
                <xdr:row>22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6" r:id="rId32" name="Check Box 178">
          <controlPr defaultSize="0" autoFill="0" autoLine="0" autoPict="0">
            <anchor moveWithCells="1">
              <from>
                <xdr:col>14</xdr:col>
                <xdr:colOff>133350</xdr:colOff>
                <xdr:row>20</xdr:row>
                <xdr:rowOff>161925</xdr:rowOff>
              </from>
              <to>
                <xdr:col>15</xdr:col>
                <xdr:colOff>95250</xdr:colOff>
                <xdr:row>21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33" name="Check Box 179">
          <controlPr defaultSize="0" autoFill="0" autoLine="0" autoPict="0">
            <anchor moveWithCells="1">
              <from>
                <xdr:col>52</xdr:col>
                <xdr:colOff>19050</xdr:colOff>
                <xdr:row>7</xdr:row>
                <xdr:rowOff>9525</xdr:rowOff>
              </from>
              <to>
                <xdr:col>52</xdr:col>
                <xdr:colOff>209550</xdr:colOff>
                <xdr:row>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8" r:id="rId34" name="Check Box 180">
          <controlPr defaultSize="0" autoFill="0" autoLine="0" autoPict="0">
            <anchor moveWithCells="1">
              <from>
                <xdr:col>52</xdr:col>
                <xdr:colOff>19050</xdr:colOff>
                <xdr:row>6</xdr:row>
                <xdr:rowOff>19050</xdr:rowOff>
              </from>
              <to>
                <xdr:col>52</xdr:col>
                <xdr:colOff>209550</xdr:colOff>
                <xdr:row>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35" name="Check Box 181">
          <controlPr defaultSize="0" autoFill="0" autoLine="0" autoPict="0">
            <anchor moveWithCells="1">
              <from>
                <xdr:col>52</xdr:col>
                <xdr:colOff>19050</xdr:colOff>
                <xdr:row>5</xdr:row>
                <xdr:rowOff>19050</xdr:rowOff>
              </from>
              <to>
                <xdr:col>52</xdr:col>
                <xdr:colOff>209550</xdr:colOff>
                <xdr:row>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0" r:id="rId36" name="Check Box 182">
          <controlPr defaultSize="0" autoFill="0" autoLine="0" autoPict="0">
            <anchor moveWithCells="1">
              <from>
                <xdr:col>36</xdr:col>
                <xdr:colOff>200025</xdr:colOff>
                <xdr:row>7</xdr:row>
                <xdr:rowOff>9525</xdr:rowOff>
              </from>
              <to>
                <xdr:col>37</xdr:col>
                <xdr:colOff>161925</xdr:colOff>
                <xdr:row>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37" name="Check Box 183">
          <controlPr defaultSize="0" autoFill="0" autoLine="0" autoPict="0">
            <anchor moveWithCells="1">
              <from>
                <xdr:col>36</xdr:col>
                <xdr:colOff>200025</xdr:colOff>
                <xdr:row>6</xdr:row>
                <xdr:rowOff>19050</xdr:rowOff>
              </from>
              <to>
                <xdr:col>37</xdr:col>
                <xdr:colOff>161925</xdr:colOff>
                <xdr:row>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2" r:id="rId38" name="Check Box 184">
          <controlPr defaultSize="0" autoFill="0" autoLine="0" autoPict="0">
            <anchor moveWithCells="1">
              <from>
                <xdr:col>36</xdr:col>
                <xdr:colOff>200025</xdr:colOff>
                <xdr:row>5</xdr:row>
                <xdr:rowOff>19050</xdr:rowOff>
              </from>
              <to>
                <xdr:col>37</xdr:col>
                <xdr:colOff>161925</xdr:colOff>
                <xdr:row>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39" name="Check Box 187">
          <controlPr defaultSize="0" autoFill="0" autoLine="0" autoPict="0">
            <anchor moveWithCells="1">
              <from>
                <xdr:col>35</xdr:col>
                <xdr:colOff>38100</xdr:colOff>
                <xdr:row>3</xdr:row>
                <xdr:rowOff>47625</xdr:rowOff>
              </from>
              <to>
                <xdr:col>36</xdr:col>
                <xdr:colOff>0</xdr:colOff>
                <xdr:row>4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6" r:id="rId40" name="Check Box 188">
          <controlPr defaultSize="0" autoFill="0" autoLine="0" autoPict="0">
            <anchor moveWithCells="1">
              <from>
                <xdr:col>35</xdr:col>
                <xdr:colOff>38100</xdr:colOff>
                <xdr:row>2</xdr:row>
                <xdr:rowOff>47625</xdr:rowOff>
              </from>
              <to>
                <xdr:col>36</xdr:col>
                <xdr:colOff>0</xdr:colOff>
                <xdr:row>3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7" r:id="rId41" name="Check Box 189">
          <controlPr defaultSize="0" autoFill="0" autoLine="0" autoPict="0">
            <anchor moveWithCells="1">
              <from>
                <xdr:col>36</xdr:col>
                <xdr:colOff>28575</xdr:colOff>
                <xdr:row>4</xdr:row>
                <xdr:rowOff>9525</xdr:rowOff>
              </from>
              <to>
                <xdr:col>36</xdr:col>
                <xdr:colOff>219075</xdr:colOff>
                <xdr:row>4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42" name="Check Box 190">
          <controlPr defaultSize="0" autoFill="0" autoLine="0" autoPict="0">
            <anchor moveWithCells="1">
              <from>
                <xdr:col>64</xdr:col>
                <xdr:colOff>219075</xdr:colOff>
                <xdr:row>54</xdr:row>
                <xdr:rowOff>85725</xdr:rowOff>
              </from>
              <to>
                <xdr:col>65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9" r:id="rId43" name="Check Box 191">
          <controlPr defaultSize="0" autoFill="0" autoLine="0" autoPict="0">
            <anchor moveWithCells="1">
              <from>
                <xdr:col>64</xdr:col>
                <xdr:colOff>219075</xdr:colOff>
                <xdr:row>52</xdr:row>
                <xdr:rowOff>85725</xdr:rowOff>
              </from>
              <to>
                <xdr:col>65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0" r:id="rId44" name="Check Box 192">
          <controlPr defaultSize="0" autoFill="0" autoLine="0" autoPict="0">
            <anchor moveWithCells="1">
              <from>
                <xdr:col>64</xdr:col>
                <xdr:colOff>219075</xdr:colOff>
                <xdr:row>50</xdr:row>
                <xdr:rowOff>85725</xdr:rowOff>
              </from>
              <to>
                <xdr:col>65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1" r:id="rId45" name="Check Box 193">
          <controlPr defaultSize="0" autoFill="0" autoLine="0" autoPict="0">
            <anchor moveWithCells="1">
              <from>
                <xdr:col>27</xdr:col>
                <xdr:colOff>28575</xdr:colOff>
                <xdr:row>38</xdr:row>
                <xdr:rowOff>9525</xdr:rowOff>
              </from>
              <to>
                <xdr:col>27</xdr:col>
                <xdr:colOff>219075</xdr:colOff>
                <xdr:row>38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2" r:id="rId46" name="Check Box 194">
          <controlPr defaultSize="0" autoFill="0" autoLine="0" autoPict="0">
            <anchor moveWithCells="1">
              <from>
                <xdr:col>63</xdr:col>
                <xdr:colOff>219075</xdr:colOff>
                <xdr:row>54</xdr:row>
                <xdr:rowOff>85725</xdr:rowOff>
              </from>
              <to>
                <xdr:col>64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3" r:id="rId47" name="Check Box 195">
          <controlPr defaultSize="0" autoFill="0" autoLine="0" autoPict="0">
            <anchor moveWithCells="1">
              <from>
                <xdr:col>63</xdr:col>
                <xdr:colOff>219075</xdr:colOff>
                <xdr:row>52</xdr:row>
                <xdr:rowOff>85725</xdr:rowOff>
              </from>
              <to>
                <xdr:col>64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4" r:id="rId48" name="Check Box 196">
          <controlPr defaultSize="0" autoFill="0" autoLine="0" autoPict="0">
            <anchor moveWithCells="1">
              <from>
                <xdr:col>63</xdr:col>
                <xdr:colOff>219075</xdr:colOff>
                <xdr:row>50</xdr:row>
                <xdr:rowOff>85725</xdr:rowOff>
              </from>
              <to>
                <xdr:col>64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5" r:id="rId49" name="Check Box 197">
          <controlPr defaultSize="0" autoFill="0" autoLine="0" autoPict="0">
            <anchor moveWithCells="1">
              <from>
                <xdr:col>62</xdr:col>
                <xdr:colOff>219075</xdr:colOff>
                <xdr:row>54</xdr:row>
                <xdr:rowOff>85725</xdr:rowOff>
              </from>
              <to>
                <xdr:col>63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6" r:id="rId50" name="Check Box 198">
          <controlPr defaultSize="0" autoFill="0" autoLine="0" autoPict="0">
            <anchor moveWithCells="1">
              <from>
                <xdr:col>62</xdr:col>
                <xdr:colOff>219075</xdr:colOff>
                <xdr:row>52</xdr:row>
                <xdr:rowOff>85725</xdr:rowOff>
              </from>
              <to>
                <xdr:col>63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7" r:id="rId51" name="Check Box 199">
          <controlPr defaultSize="0" autoFill="0" autoLine="0" autoPict="0">
            <anchor moveWithCells="1">
              <from>
                <xdr:col>62</xdr:col>
                <xdr:colOff>219075</xdr:colOff>
                <xdr:row>50</xdr:row>
                <xdr:rowOff>85725</xdr:rowOff>
              </from>
              <to>
                <xdr:col>63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8" r:id="rId52" name="Check Box 200">
          <controlPr defaultSize="0" autoFill="0" autoLine="0" autoPict="0">
            <anchor moveWithCells="1">
              <from>
                <xdr:col>61</xdr:col>
                <xdr:colOff>219075</xdr:colOff>
                <xdr:row>54</xdr:row>
                <xdr:rowOff>85725</xdr:rowOff>
              </from>
              <to>
                <xdr:col>62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49" r:id="rId53" name="Check Box 201">
          <controlPr defaultSize="0" autoFill="0" autoLine="0" autoPict="0">
            <anchor moveWithCells="1">
              <from>
                <xdr:col>61</xdr:col>
                <xdr:colOff>219075</xdr:colOff>
                <xdr:row>52</xdr:row>
                <xdr:rowOff>85725</xdr:rowOff>
              </from>
              <to>
                <xdr:col>62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0" r:id="rId54" name="Check Box 202">
          <controlPr defaultSize="0" autoFill="0" autoLine="0" autoPict="0">
            <anchor moveWithCells="1">
              <from>
                <xdr:col>61</xdr:col>
                <xdr:colOff>219075</xdr:colOff>
                <xdr:row>50</xdr:row>
                <xdr:rowOff>85725</xdr:rowOff>
              </from>
              <to>
                <xdr:col>62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1" r:id="rId55" name="Check Box 203">
          <controlPr defaultSize="0" autoFill="0" autoLine="0" autoPict="0">
            <anchor moveWithCells="1">
              <from>
                <xdr:col>60</xdr:col>
                <xdr:colOff>219075</xdr:colOff>
                <xdr:row>54</xdr:row>
                <xdr:rowOff>85725</xdr:rowOff>
              </from>
              <to>
                <xdr:col>61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2" r:id="rId56" name="Check Box 204">
          <controlPr defaultSize="0" autoFill="0" autoLine="0" autoPict="0">
            <anchor moveWithCells="1">
              <from>
                <xdr:col>60</xdr:col>
                <xdr:colOff>219075</xdr:colOff>
                <xdr:row>52</xdr:row>
                <xdr:rowOff>85725</xdr:rowOff>
              </from>
              <to>
                <xdr:col>61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3" r:id="rId57" name="Check Box 205">
          <controlPr defaultSize="0" autoFill="0" autoLine="0" autoPict="0">
            <anchor moveWithCells="1">
              <from>
                <xdr:col>60</xdr:col>
                <xdr:colOff>219075</xdr:colOff>
                <xdr:row>50</xdr:row>
                <xdr:rowOff>85725</xdr:rowOff>
              </from>
              <to>
                <xdr:col>61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4" r:id="rId58" name="Check Box 206">
          <controlPr defaultSize="0" autoFill="0" autoLine="0" autoPict="0">
            <anchor moveWithCells="1">
              <from>
                <xdr:col>59</xdr:col>
                <xdr:colOff>219075</xdr:colOff>
                <xdr:row>54</xdr:row>
                <xdr:rowOff>85725</xdr:rowOff>
              </from>
              <to>
                <xdr:col>60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5" r:id="rId59" name="Check Box 207">
          <controlPr defaultSize="0" autoFill="0" autoLine="0" autoPict="0">
            <anchor moveWithCells="1">
              <from>
                <xdr:col>59</xdr:col>
                <xdr:colOff>219075</xdr:colOff>
                <xdr:row>52</xdr:row>
                <xdr:rowOff>85725</xdr:rowOff>
              </from>
              <to>
                <xdr:col>60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6" r:id="rId60" name="Check Box 208">
          <controlPr defaultSize="0" autoFill="0" autoLine="0" autoPict="0">
            <anchor moveWithCells="1">
              <from>
                <xdr:col>59</xdr:col>
                <xdr:colOff>219075</xdr:colOff>
                <xdr:row>50</xdr:row>
                <xdr:rowOff>85725</xdr:rowOff>
              </from>
              <to>
                <xdr:col>60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7" r:id="rId61" name="Check Box 209">
          <controlPr defaultSize="0" autoFill="0" autoLine="0" autoPict="0">
            <anchor moveWithCells="1">
              <from>
                <xdr:col>58</xdr:col>
                <xdr:colOff>219075</xdr:colOff>
                <xdr:row>54</xdr:row>
                <xdr:rowOff>85725</xdr:rowOff>
              </from>
              <to>
                <xdr:col>59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8" r:id="rId62" name="Check Box 210">
          <controlPr defaultSize="0" autoFill="0" autoLine="0" autoPict="0">
            <anchor moveWithCells="1">
              <from>
                <xdr:col>58</xdr:col>
                <xdr:colOff>219075</xdr:colOff>
                <xdr:row>52</xdr:row>
                <xdr:rowOff>85725</xdr:rowOff>
              </from>
              <to>
                <xdr:col>59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59" r:id="rId63" name="Check Box 211">
          <controlPr defaultSize="0" autoFill="0" autoLine="0" autoPict="0">
            <anchor moveWithCells="1">
              <from>
                <xdr:col>58</xdr:col>
                <xdr:colOff>219075</xdr:colOff>
                <xdr:row>50</xdr:row>
                <xdr:rowOff>85725</xdr:rowOff>
              </from>
              <to>
                <xdr:col>59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0" r:id="rId64" name="Check Box 212">
          <controlPr defaultSize="0" autoFill="0" autoLine="0" autoPict="0">
            <anchor moveWithCells="1">
              <from>
                <xdr:col>57</xdr:col>
                <xdr:colOff>219075</xdr:colOff>
                <xdr:row>54</xdr:row>
                <xdr:rowOff>85725</xdr:rowOff>
              </from>
              <to>
                <xdr:col>58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1" r:id="rId65" name="Check Box 213">
          <controlPr defaultSize="0" autoFill="0" autoLine="0" autoPict="0">
            <anchor moveWithCells="1">
              <from>
                <xdr:col>57</xdr:col>
                <xdr:colOff>219075</xdr:colOff>
                <xdr:row>52</xdr:row>
                <xdr:rowOff>85725</xdr:rowOff>
              </from>
              <to>
                <xdr:col>58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2" r:id="rId66" name="Check Box 214">
          <controlPr defaultSize="0" autoFill="0" autoLine="0" autoPict="0">
            <anchor moveWithCells="1">
              <from>
                <xdr:col>57</xdr:col>
                <xdr:colOff>219075</xdr:colOff>
                <xdr:row>50</xdr:row>
                <xdr:rowOff>85725</xdr:rowOff>
              </from>
              <to>
                <xdr:col>58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3" r:id="rId67" name="Check Box 215">
          <controlPr defaultSize="0" autoFill="0" autoLine="0" autoPict="0">
            <anchor moveWithCells="1">
              <from>
                <xdr:col>57</xdr:col>
                <xdr:colOff>0</xdr:colOff>
                <xdr:row>54</xdr:row>
                <xdr:rowOff>85725</xdr:rowOff>
              </from>
              <to>
                <xdr:col>57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4" r:id="rId68" name="Check Box 216">
          <controlPr defaultSize="0" autoFill="0" autoLine="0" autoPict="0">
            <anchor moveWithCells="1">
              <from>
                <xdr:col>57</xdr:col>
                <xdr:colOff>0</xdr:colOff>
                <xdr:row>52</xdr:row>
                <xdr:rowOff>85725</xdr:rowOff>
              </from>
              <to>
                <xdr:col>57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5" r:id="rId69" name="Check Box 217">
          <controlPr defaultSize="0" autoFill="0" autoLine="0" autoPict="0">
            <anchor moveWithCells="1">
              <from>
                <xdr:col>57</xdr:col>
                <xdr:colOff>0</xdr:colOff>
                <xdr:row>50</xdr:row>
                <xdr:rowOff>85725</xdr:rowOff>
              </from>
              <to>
                <xdr:col>57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6" r:id="rId70" name="Check Box 218">
          <controlPr defaultSize="0" autoFill="0" autoLine="0" autoPict="0">
            <anchor moveWithCells="1">
              <from>
                <xdr:col>56</xdr:col>
                <xdr:colOff>0</xdr:colOff>
                <xdr:row>54</xdr:row>
                <xdr:rowOff>85725</xdr:rowOff>
              </from>
              <to>
                <xdr:col>56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7" r:id="rId71" name="Check Box 219">
          <controlPr defaultSize="0" autoFill="0" autoLine="0" autoPict="0">
            <anchor moveWithCells="1">
              <from>
                <xdr:col>56</xdr:col>
                <xdr:colOff>0</xdr:colOff>
                <xdr:row>52</xdr:row>
                <xdr:rowOff>85725</xdr:rowOff>
              </from>
              <to>
                <xdr:col>56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8" r:id="rId72" name="Check Box 220">
          <controlPr defaultSize="0" autoFill="0" autoLine="0" autoPict="0">
            <anchor moveWithCells="1">
              <from>
                <xdr:col>56</xdr:col>
                <xdr:colOff>0</xdr:colOff>
                <xdr:row>50</xdr:row>
                <xdr:rowOff>85725</xdr:rowOff>
              </from>
              <to>
                <xdr:col>56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69" r:id="rId73" name="Check Box 221">
          <controlPr defaultSize="0" autoFill="0" autoLine="0" autoPict="0">
            <anchor moveWithCells="1">
              <from>
                <xdr:col>55</xdr:col>
                <xdr:colOff>0</xdr:colOff>
                <xdr:row>54</xdr:row>
                <xdr:rowOff>85725</xdr:rowOff>
              </from>
              <to>
                <xdr:col>55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0" r:id="rId74" name="Check Box 222">
          <controlPr defaultSize="0" autoFill="0" autoLine="0" autoPict="0">
            <anchor moveWithCells="1">
              <from>
                <xdr:col>55</xdr:col>
                <xdr:colOff>0</xdr:colOff>
                <xdr:row>52</xdr:row>
                <xdr:rowOff>85725</xdr:rowOff>
              </from>
              <to>
                <xdr:col>55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1" r:id="rId75" name="Check Box 223">
          <controlPr defaultSize="0" autoFill="0" autoLine="0" autoPict="0">
            <anchor moveWithCells="1">
              <from>
                <xdr:col>55</xdr:col>
                <xdr:colOff>0</xdr:colOff>
                <xdr:row>50</xdr:row>
                <xdr:rowOff>85725</xdr:rowOff>
              </from>
              <to>
                <xdr:col>55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2" r:id="rId76" name="Check Box 224">
          <controlPr defaultSize="0" autoFill="0" autoLine="0" autoPict="0">
            <anchor moveWithCells="1">
              <from>
                <xdr:col>54</xdr:col>
                <xdr:colOff>0</xdr:colOff>
                <xdr:row>54</xdr:row>
                <xdr:rowOff>85725</xdr:rowOff>
              </from>
              <to>
                <xdr:col>54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3" r:id="rId77" name="Check Box 225">
          <controlPr defaultSize="0" autoFill="0" autoLine="0" autoPict="0">
            <anchor moveWithCells="1">
              <from>
                <xdr:col>54</xdr:col>
                <xdr:colOff>0</xdr:colOff>
                <xdr:row>52</xdr:row>
                <xdr:rowOff>85725</xdr:rowOff>
              </from>
              <to>
                <xdr:col>54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4" r:id="rId78" name="Check Box 226">
          <controlPr defaultSize="0" autoFill="0" autoLine="0" autoPict="0">
            <anchor moveWithCells="1">
              <from>
                <xdr:col>54</xdr:col>
                <xdr:colOff>0</xdr:colOff>
                <xdr:row>50</xdr:row>
                <xdr:rowOff>85725</xdr:rowOff>
              </from>
              <to>
                <xdr:col>54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5" r:id="rId79" name="Check Box 227">
          <controlPr defaultSize="0" autoFill="0" autoLine="0" autoPict="0">
            <anchor moveWithCells="1">
              <from>
                <xdr:col>53</xdr:col>
                <xdr:colOff>0</xdr:colOff>
                <xdr:row>54</xdr:row>
                <xdr:rowOff>85725</xdr:rowOff>
              </from>
              <to>
                <xdr:col>53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6" r:id="rId80" name="Check Box 228">
          <controlPr defaultSize="0" autoFill="0" autoLine="0" autoPict="0">
            <anchor moveWithCells="1">
              <from>
                <xdr:col>53</xdr:col>
                <xdr:colOff>0</xdr:colOff>
                <xdr:row>52</xdr:row>
                <xdr:rowOff>85725</xdr:rowOff>
              </from>
              <to>
                <xdr:col>53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7" r:id="rId81" name="Check Box 229">
          <controlPr defaultSize="0" autoFill="0" autoLine="0" autoPict="0">
            <anchor moveWithCells="1">
              <from>
                <xdr:col>53</xdr:col>
                <xdr:colOff>0</xdr:colOff>
                <xdr:row>50</xdr:row>
                <xdr:rowOff>85725</xdr:rowOff>
              </from>
              <to>
                <xdr:col>53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8" r:id="rId82" name="Check Box 230">
          <controlPr defaultSize="0" autoFill="0" autoLine="0" autoPict="0">
            <anchor moveWithCells="1">
              <from>
                <xdr:col>52</xdr:col>
                <xdr:colOff>0</xdr:colOff>
                <xdr:row>54</xdr:row>
                <xdr:rowOff>85725</xdr:rowOff>
              </from>
              <to>
                <xdr:col>52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79" r:id="rId83" name="Check Box 231">
          <controlPr defaultSize="0" autoFill="0" autoLine="0" autoPict="0">
            <anchor moveWithCells="1">
              <from>
                <xdr:col>52</xdr:col>
                <xdr:colOff>0</xdr:colOff>
                <xdr:row>52</xdr:row>
                <xdr:rowOff>85725</xdr:rowOff>
              </from>
              <to>
                <xdr:col>52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0" r:id="rId84" name="Check Box 232">
          <controlPr defaultSize="0" autoFill="0" autoLine="0" autoPict="0">
            <anchor moveWithCells="1">
              <from>
                <xdr:col>52</xdr:col>
                <xdr:colOff>0</xdr:colOff>
                <xdr:row>50</xdr:row>
                <xdr:rowOff>85725</xdr:rowOff>
              </from>
              <to>
                <xdr:col>52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1" r:id="rId85" name="Check Box 233">
          <controlPr defaultSize="0" autoFill="0" autoLine="0" autoPict="0">
            <anchor moveWithCells="1">
              <from>
                <xdr:col>51</xdr:col>
                <xdr:colOff>0</xdr:colOff>
                <xdr:row>54</xdr:row>
                <xdr:rowOff>85725</xdr:rowOff>
              </from>
              <to>
                <xdr:col>51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2" r:id="rId86" name="Check Box 234">
          <controlPr defaultSize="0" autoFill="0" autoLine="0" autoPict="0">
            <anchor moveWithCells="1">
              <from>
                <xdr:col>51</xdr:col>
                <xdr:colOff>0</xdr:colOff>
                <xdr:row>52</xdr:row>
                <xdr:rowOff>85725</xdr:rowOff>
              </from>
              <to>
                <xdr:col>51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3" r:id="rId87" name="Check Box 235">
          <controlPr defaultSize="0" autoFill="0" autoLine="0" autoPict="0">
            <anchor moveWithCells="1">
              <from>
                <xdr:col>51</xdr:col>
                <xdr:colOff>0</xdr:colOff>
                <xdr:row>50</xdr:row>
                <xdr:rowOff>85725</xdr:rowOff>
              </from>
              <to>
                <xdr:col>51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4" r:id="rId88" name="Check Box 236">
          <controlPr defaultSize="0" autoFill="0" autoLine="0" autoPict="0">
            <anchor moveWithCells="1">
              <from>
                <xdr:col>49</xdr:col>
                <xdr:colOff>219075</xdr:colOff>
                <xdr:row>54</xdr:row>
                <xdr:rowOff>85725</xdr:rowOff>
              </from>
              <to>
                <xdr:col>50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5" r:id="rId89" name="Check Box 237">
          <controlPr defaultSize="0" autoFill="0" autoLine="0" autoPict="0">
            <anchor moveWithCells="1">
              <from>
                <xdr:col>49</xdr:col>
                <xdr:colOff>219075</xdr:colOff>
                <xdr:row>52</xdr:row>
                <xdr:rowOff>85725</xdr:rowOff>
              </from>
              <to>
                <xdr:col>50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6" r:id="rId90" name="Check Box 238">
          <controlPr defaultSize="0" autoFill="0" autoLine="0" autoPict="0">
            <anchor moveWithCells="1">
              <from>
                <xdr:col>49</xdr:col>
                <xdr:colOff>219075</xdr:colOff>
                <xdr:row>50</xdr:row>
                <xdr:rowOff>85725</xdr:rowOff>
              </from>
              <to>
                <xdr:col>50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7" r:id="rId91" name="Check Box 239">
          <controlPr defaultSize="0" autoFill="0" autoLine="0" autoPict="0">
            <anchor moveWithCells="1">
              <from>
                <xdr:col>49</xdr:col>
                <xdr:colOff>0</xdr:colOff>
                <xdr:row>54</xdr:row>
                <xdr:rowOff>85725</xdr:rowOff>
              </from>
              <to>
                <xdr:col>49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8" r:id="rId92" name="Check Box 240">
          <controlPr defaultSize="0" autoFill="0" autoLine="0" autoPict="0">
            <anchor moveWithCells="1">
              <from>
                <xdr:col>49</xdr:col>
                <xdr:colOff>0</xdr:colOff>
                <xdr:row>52</xdr:row>
                <xdr:rowOff>85725</xdr:rowOff>
              </from>
              <to>
                <xdr:col>49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89" r:id="rId93" name="Check Box 241">
          <controlPr defaultSize="0" autoFill="0" autoLine="0" autoPict="0">
            <anchor moveWithCells="1">
              <from>
                <xdr:col>49</xdr:col>
                <xdr:colOff>0</xdr:colOff>
                <xdr:row>50</xdr:row>
                <xdr:rowOff>85725</xdr:rowOff>
              </from>
              <to>
                <xdr:col>49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0" r:id="rId94" name="Check Box 242">
          <controlPr defaultSize="0" autoFill="0" autoLine="0" autoPict="0">
            <anchor moveWithCells="1">
              <from>
                <xdr:col>48</xdr:col>
                <xdr:colOff>0</xdr:colOff>
                <xdr:row>54</xdr:row>
                <xdr:rowOff>85725</xdr:rowOff>
              </from>
              <to>
                <xdr:col>48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1" r:id="rId95" name="Check Box 243">
          <controlPr defaultSize="0" autoFill="0" autoLine="0" autoPict="0">
            <anchor moveWithCells="1">
              <from>
                <xdr:col>48</xdr:col>
                <xdr:colOff>0</xdr:colOff>
                <xdr:row>52</xdr:row>
                <xdr:rowOff>85725</xdr:rowOff>
              </from>
              <to>
                <xdr:col>48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2" r:id="rId96" name="Check Box 244">
          <controlPr defaultSize="0" autoFill="0" autoLine="0" autoPict="0">
            <anchor moveWithCells="1">
              <from>
                <xdr:col>48</xdr:col>
                <xdr:colOff>0</xdr:colOff>
                <xdr:row>50</xdr:row>
                <xdr:rowOff>85725</xdr:rowOff>
              </from>
              <to>
                <xdr:col>48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3" r:id="rId97" name="Check Box 245">
          <controlPr defaultSize="0" autoFill="0" autoLine="0" autoPict="0">
            <anchor moveWithCells="1">
              <from>
                <xdr:col>47</xdr:col>
                <xdr:colOff>0</xdr:colOff>
                <xdr:row>54</xdr:row>
                <xdr:rowOff>85725</xdr:rowOff>
              </from>
              <to>
                <xdr:col>47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4" r:id="rId98" name="Check Box 246">
          <controlPr defaultSize="0" autoFill="0" autoLine="0" autoPict="0">
            <anchor moveWithCells="1">
              <from>
                <xdr:col>47</xdr:col>
                <xdr:colOff>0</xdr:colOff>
                <xdr:row>52</xdr:row>
                <xdr:rowOff>85725</xdr:rowOff>
              </from>
              <to>
                <xdr:col>47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5" r:id="rId99" name="Check Box 247">
          <controlPr defaultSize="0" autoFill="0" autoLine="0" autoPict="0">
            <anchor moveWithCells="1">
              <from>
                <xdr:col>47</xdr:col>
                <xdr:colOff>0</xdr:colOff>
                <xdr:row>50</xdr:row>
                <xdr:rowOff>85725</xdr:rowOff>
              </from>
              <to>
                <xdr:col>47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6" r:id="rId100" name="Check Box 248">
          <controlPr defaultSize="0" autoFill="0" autoLine="0" autoPict="0">
            <anchor moveWithCells="1">
              <from>
                <xdr:col>45</xdr:col>
                <xdr:colOff>219075</xdr:colOff>
                <xdr:row>54</xdr:row>
                <xdr:rowOff>85725</xdr:rowOff>
              </from>
              <to>
                <xdr:col>46</xdr:col>
                <xdr:colOff>180975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7" r:id="rId101" name="Check Box 249">
          <controlPr defaultSize="0" autoFill="0" autoLine="0" autoPict="0">
            <anchor moveWithCells="1">
              <from>
                <xdr:col>45</xdr:col>
                <xdr:colOff>219075</xdr:colOff>
                <xdr:row>52</xdr:row>
                <xdr:rowOff>85725</xdr:rowOff>
              </from>
              <to>
                <xdr:col>46</xdr:col>
                <xdr:colOff>180975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8" r:id="rId102" name="Check Box 250">
          <controlPr defaultSize="0" autoFill="0" autoLine="0" autoPict="0">
            <anchor moveWithCells="1">
              <from>
                <xdr:col>45</xdr:col>
                <xdr:colOff>219075</xdr:colOff>
                <xdr:row>50</xdr:row>
                <xdr:rowOff>85725</xdr:rowOff>
              </from>
              <to>
                <xdr:col>46</xdr:col>
                <xdr:colOff>180975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99" r:id="rId103" name="Check Box 251">
          <controlPr defaultSize="0" autoFill="0" autoLine="0" autoPict="0">
            <anchor moveWithCells="1">
              <from>
                <xdr:col>45</xdr:col>
                <xdr:colOff>0</xdr:colOff>
                <xdr:row>54</xdr:row>
                <xdr:rowOff>85725</xdr:rowOff>
              </from>
              <to>
                <xdr:col>45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0" r:id="rId104" name="Check Box 252">
          <controlPr defaultSize="0" autoFill="0" autoLine="0" autoPict="0">
            <anchor moveWithCells="1">
              <from>
                <xdr:col>45</xdr:col>
                <xdr:colOff>0</xdr:colOff>
                <xdr:row>52</xdr:row>
                <xdr:rowOff>85725</xdr:rowOff>
              </from>
              <to>
                <xdr:col>45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1" r:id="rId105" name="Check Box 253">
          <controlPr defaultSize="0" autoFill="0" autoLine="0" autoPict="0">
            <anchor moveWithCells="1">
              <from>
                <xdr:col>45</xdr:col>
                <xdr:colOff>0</xdr:colOff>
                <xdr:row>50</xdr:row>
                <xdr:rowOff>85725</xdr:rowOff>
              </from>
              <to>
                <xdr:col>45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2" r:id="rId106" name="Check Box 254">
          <controlPr defaultSize="0" autoFill="0" autoLine="0" autoPict="0">
            <anchor moveWithCells="1">
              <from>
                <xdr:col>44</xdr:col>
                <xdr:colOff>0</xdr:colOff>
                <xdr:row>54</xdr:row>
                <xdr:rowOff>85725</xdr:rowOff>
              </from>
              <to>
                <xdr:col>44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3" r:id="rId107" name="Check Box 255">
          <controlPr defaultSize="0" autoFill="0" autoLine="0" autoPict="0">
            <anchor moveWithCells="1">
              <from>
                <xdr:col>44</xdr:col>
                <xdr:colOff>0</xdr:colOff>
                <xdr:row>52</xdr:row>
                <xdr:rowOff>85725</xdr:rowOff>
              </from>
              <to>
                <xdr:col>44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4" r:id="rId108" name="Check Box 256">
          <controlPr defaultSize="0" autoFill="0" autoLine="0" autoPict="0">
            <anchor moveWithCells="1">
              <from>
                <xdr:col>44</xdr:col>
                <xdr:colOff>0</xdr:colOff>
                <xdr:row>50</xdr:row>
                <xdr:rowOff>85725</xdr:rowOff>
              </from>
              <to>
                <xdr:col>44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5" r:id="rId109" name="Check Box 257">
          <controlPr defaultSize="0" autoFill="0" autoLine="0" autoPict="0">
            <anchor moveWithCells="1">
              <from>
                <xdr:col>43</xdr:col>
                <xdr:colOff>0</xdr:colOff>
                <xdr:row>54</xdr:row>
                <xdr:rowOff>85725</xdr:rowOff>
              </from>
              <to>
                <xdr:col>43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6" r:id="rId110" name="Check Box 258">
          <controlPr defaultSize="0" autoFill="0" autoLine="0" autoPict="0">
            <anchor moveWithCells="1">
              <from>
                <xdr:col>43</xdr:col>
                <xdr:colOff>0</xdr:colOff>
                <xdr:row>52</xdr:row>
                <xdr:rowOff>85725</xdr:rowOff>
              </from>
              <to>
                <xdr:col>43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7" r:id="rId111" name="Check Box 259">
          <controlPr defaultSize="0" autoFill="0" autoLine="0" autoPict="0">
            <anchor moveWithCells="1">
              <from>
                <xdr:col>43</xdr:col>
                <xdr:colOff>0</xdr:colOff>
                <xdr:row>50</xdr:row>
                <xdr:rowOff>85725</xdr:rowOff>
              </from>
              <to>
                <xdr:col>43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8" r:id="rId112" name="Check Box 260">
          <controlPr defaultSize="0" autoFill="0" autoLine="0" autoPict="0">
            <anchor moveWithCells="1">
              <from>
                <xdr:col>42</xdr:col>
                <xdr:colOff>0</xdr:colOff>
                <xdr:row>54</xdr:row>
                <xdr:rowOff>85725</xdr:rowOff>
              </from>
              <to>
                <xdr:col>42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09" r:id="rId113" name="Check Box 261">
          <controlPr defaultSize="0" autoFill="0" autoLine="0" autoPict="0">
            <anchor moveWithCells="1">
              <from>
                <xdr:col>42</xdr:col>
                <xdr:colOff>0</xdr:colOff>
                <xdr:row>52</xdr:row>
                <xdr:rowOff>85725</xdr:rowOff>
              </from>
              <to>
                <xdr:col>42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0" r:id="rId114" name="Check Box 262">
          <controlPr defaultSize="0" autoFill="0" autoLine="0" autoPict="0">
            <anchor moveWithCells="1">
              <from>
                <xdr:col>42</xdr:col>
                <xdr:colOff>0</xdr:colOff>
                <xdr:row>50</xdr:row>
                <xdr:rowOff>85725</xdr:rowOff>
              </from>
              <to>
                <xdr:col>42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1" r:id="rId115" name="Check Box 263">
          <controlPr defaultSize="0" autoFill="0" autoLine="0" autoPict="0">
            <anchor moveWithCells="1">
              <from>
                <xdr:col>41</xdr:col>
                <xdr:colOff>0</xdr:colOff>
                <xdr:row>54</xdr:row>
                <xdr:rowOff>85725</xdr:rowOff>
              </from>
              <to>
                <xdr:col>41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2" r:id="rId116" name="Check Box 264">
          <controlPr defaultSize="0" autoFill="0" autoLine="0" autoPict="0">
            <anchor moveWithCells="1">
              <from>
                <xdr:col>41</xdr:col>
                <xdr:colOff>0</xdr:colOff>
                <xdr:row>52</xdr:row>
                <xdr:rowOff>85725</xdr:rowOff>
              </from>
              <to>
                <xdr:col>41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3" r:id="rId117" name="Check Box 265">
          <controlPr defaultSize="0" autoFill="0" autoLine="0" autoPict="0">
            <anchor moveWithCells="1">
              <from>
                <xdr:col>41</xdr:col>
                <xdr:colOff>0</xdr:colOff>
                <xdr:row>50</xdr:row>
                <xdr:rowOff>85725</xdr:rowOff>
              </from>
              <to>
                <xdr:col>41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4" r:id="rId118" name="Check Box 266">
          <controlPr defaultSize="0" autoFill="0" autoLine="0" autoPict="0">
            <anchor moveWithCells="1">
              <from>
                <xdr:col>40</xdr:col>
                <xdr:colOff>0</xdr:colOff>
                <xdr:row>54</xdr:row>
                <xdr:rowOff>85725</xdr:rowOff>
              </from>
              <to>
                <xdr:col>40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5" r:id="rId119" name="Check Box 267">
          <controlPr defaultSize="0" autoFill="0" autoLine="0" autoPict="0">
            <anchor moveWithCells="1">
              <from>
                <xdr:col>40</xdr:col>
                <xdr:colOff>0</xdr:colOff>
                <xdr:row>52</xdr:row>
                <xdr:rowOff>85725</xdr:rowOff>
              </from>
              <to>
                <xdr:col>40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6" r:id="rId120" name="Check Box 268">
          <controlPr defaultSize="0" autoFill="0" autoLine="0" autoPict="0">
            <anchor moveWithCells="1">
              <from>
                <xdr:col>40</xdr:col>
                <xdr:colOff>0</xdr:colOff>
                <xdr:row>50</xdr:row>
                <xdr:rowOff>85725</xdr:rowOff>
              </from>
              <to>
                <xdr:col>40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7" r:id="rId121" name="Check Box 269">
          <controlPr defaultSize="0" autoFill="0" autoLine="0" autoPict="0">
            <anchor moveWithCells="1">
              <from>
                <xdr:col>39</xdr:col>
                <xdr:colOff>0</xdr:colOff>
                <xdr:row>54</xdr:row>
                <xdr:rowOff>85725</xdr:rowOff>
              </from>
              <to>
                <xdr:col>39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8" r:id="rId122" name="Check Box 270">
          <controlPr defaultSize="0" autoFill="0" autoLine="0" autoPict="0">
            <anchor moveWithCells="1">
              <from>
                <xdr:col>39</xdr:col>
                <xdr:colOff>0</xdr:colOff>
                <xdr:row>52</xdr:row>
                <xdr:rowOff>85725</xdr:rowOff>
              </from>
              <to>
                <xdr:col>39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19" r:id="rId123" name="Check Box 271">
          <controlPr defaultSize="0" autoFill="0" autoLine="0" autoPict="0">
            <anchor moveWithCells="1">
              <from>
                <xdr:col>39</xdr:col>
                <xdr:colOff>0</xdr:colOff>
                <xdr:row>50</xdr:row>
                <xdr:rowOff>85725</xdr:rowOff>
              </from>
              <to>
                <xdr:col>39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0" r:id="rId124" name="Check Box 272">
          <controlPr defaultSize="0" autoFill="0" autoLine="0" autoPict="0">
            <anchor moveWithCells="1">
              <from>
                <xdr:col>38</xdr:col>
                <xdr:colOff>0</xdr:colOff>
                <xdr:row>54</xdr:row>
                <xdr:rowOff>85725</xdr:rowOff>
              </from>
              <to>
                <xdr:col>38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1" r:id="rId125" name="Check Box 273">
          <controlPr defaultSize="0" autoFill="0" autoLine="0" autoPict="0">
            <anchor moveWithCells="1">
              <from>
                <xdr:col>38</xdr:col>
                <xdr:colOff>0</xdr:colOff>
                <xdr:row>52</xdr:row>
                <xdr:rowOff>85725</xdr:rowOff>
              </from>
              <to>
                <xdr:col>38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2" r:id="rId126" name="Check Box 274">
          <controlPr defaultSize="0" autoFill="0" autoLine="0" autoPict="0">
            <anchor moveWithCells="1">
              <from>
                <xdr:col>38</xdr:col>
                <xdr:colOff>0</xdr:colOff>
                <xdr:row>50</xdr:row>
                <xdr:rowOff>85725</xdr:rowOff>
              </from>
              <to>
                <xdr:col>38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3" r:id="rId127" name="Check Box 275">
          <controlPr defaultSize="0" autoFill="0" autoLine="0" autoPict="0">
            <anchor moveWithCells="1">
              <from>
                <xdr:col>37</xdr:col>
                <xdr:colOff>0</xdr:colOff>
                <xdr:row>54</xdr:row>
                <xdr:rowOff>85725</xdr:rowOff>
              </from>
              <to>
                <xdr:col>37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4" r:id="rId128" name="Check Box 276">
          <controlPr defaultSize="0" autoFill="0" autoLine="0" autoPict="0">
            <anchor moveWithCells="1">
              <from>
                <xdr:col>37</xdr:col>
                <xdr:colOff>0</xdr:colOff>
                <xdr:row>52</xdr:row>
                <xdr:rowOff>85725</xdr:rowOff>
              </from>
              <to>
                <xdr:col>37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5" r:id="rId129" name="Check Box 277">
          <controlPr defaultSize="0" autoFill="0" autoLine="0" autoPict="0">
            <anchor moveWithCells="1">
              <from>
                <xdr:col>37</xdr:col>
                <xdr:colOff>0</xdr:colOff>
                <xdr:row>50</xdr:row>
                <xdr:rowOff>85725</xdr:rowOff>
              </from>
              <to>
                <xdr:col>37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6" r:id="rId130" name="Check Box 278">
          <controlPr defaultSize="0" autoFill="0" autoLine="0" autoPict="0">
            <anchor moveWithCells="1">
              <from>
                <xdr:col>36</xdr:col>
                <xdr:colOff>0</xdr:colOff>
                <xdr:row>54</xdr:row>
                <xdr:rowOff>85725</xdr:rowOff>
              </from>
              <to>
                <xdr:col>36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7" r:id="rId131" name="Check Box 279">
          <controlPr defaultSize="0" autoFill="0" autoLine="0" autoPict="0">
            <anchor moveWithCells="1">
              <from>
                <xdr:col>36</xdr:col>
                <xdr:colOff>0</xdr:colOff>
                <xdr:row>52</xdr:row>
                <xdr:rowOff>85725</xdr:rowOff>
              </from>
              <to>
                <xdr:col>36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8" r:id="rId132" name="Check Box 280">
          <controlPr defaultSize="0" autoFill="0" autoLine="0" autoPict="0">
            <anchor moveWithCells="1">
              <from>
                <xdr:col>36</xdr:col>
                <xdr:colOff>0</xdr:colOff>
                <xdr:row>50</xdr:row>
                <xdr:rowOff>85725</xdr:rowOff>
              </from>
              <to>
                <xdr:col>36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29" r:id="rId133" name="Check Box 281">
          <controlPr defaultSize="0" autoFill="0" autoLine="0" autoPict="0">
            <anchor moveWithCells="1">
              <from>
                <xdr:col>35</xdr:col>
                <xdr:colOff>0</xdr:colOff>
                <xdr:row>54</xdr:row>
                <xdr:rowOff>85725</xdr:rowOff>
              </from>
              <to>
                <xdr:col>35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0" r:id="rId134" name="Check Box 282">
          <controlPr defaultSize="0" autoFill="0" autoLine="0" autoPict="0">
            <anchor moveWithCells="1">
              <from>
                <xdr:col>35</xdr:col>
                <xdr:colOff>0</xdr:colOff>
                <xdr:row>52</xdr:row>
                <xdr:rowOff>85725</xdr:rowOff>
              </from>
              <to>
                <xdr:col>35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1" r:id="rId135" name="Check Box 283">
          <controlPr defaultSize="0" autoFill="0" autoLine="0" autoPict="0">
            <anchor moveWithCells="1">
              <from>
                <xdr:col>35</xdr:col>
                <xdr:colOff>0</xdr:colOff>
                <xdr:row>50</xdr:row>
                <xdr:rowOff>85725</xdr:rowOff>
              </from>
              <to>
                <xdr:col>35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2" r:id="rId136" name="Check Box 284">
          <controlPr defaultSize="0" autoFill="0" autoLine="0" autoPict="0">
            <anchor moveWithCells="1">
              <from>
                <xdr:col>34</xdr:col>
                <xdr:colOff>0</xdr:colOff>
                <xdr:row>54</xdr:row>
                <xdr:rowOff>85725</xdr:rowOff>
              </from>
              <to>
                <xdr:col>34</xdr:col>
                <xdr:colOff>190500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3" r:id="rId137" name="Check Box 285">
          <controlPr defaultSize="0" autoFill="0" autoLine="0" autoPict="0">
            <anchor moveWithCells="1">
              <from>
                <xdr:col>34</xdr:col>
                <xdr:colOff>0</xdr:colOff>
                <xdr:row>52</xdr:row>
                <xdr:rowOff>85725</xdr:rowOff>
              </from>
              <to>
                <xdr:col>34</xdr:col>
                <xdr:colOff>190500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4" r:id="rId138" name="Check Box 286">
          <controlPr defaultSize="0" autoFill="0" autoLine="0" autoPict="0">
            <anchor moveWithCells="1">
              <from>
                <xdr:col>34</xdr:col>
                <xdr:colOff>0</xdr:colOff>
                <xdr:row>50</xdr:row>
                <xdr:rowOff>85725</xdr:rowOff>
              </from>
              <to>
                <xdr:col>34</xdr:col>
                <xdr:colOff>190500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5" r:id="rId139" name="Check Box 287">
          <controlPr defaultSize="0" autoFill="0" autoLine="0" autoPict="0">
            <anchor moveWithCells="1">
              <from>
                <xdr:col>31</xdr:col>
                <xdr:colOff>95250</xdr:colOff>
                <xdr:row>54</xdr:row>
                <xdr:rowOff>85725</xdr:rowOff>
              </from>
              <to>
                <xdr:col>32</xdr:col>
                <xdr:colOff>66675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6" r:id="rId140" name="Check Box 288">
          <controlPr defaultSize="0" autoFill="0" autoLine="0" autoPict="0">
            <anchor moveWithCells="1">
              <from>
                <xdr:col>31</xdr:col>
                <xdr:colOff>95250</xdr:colOff>
                <xdr:row>52</xdr:row>
                <xdr:rowOff>85725</xdr:rowOff>
              </from>
              <to>
                <xdr:col>32</xdr:col>
                <xdr:colOff>66675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7" r:id="rId141" name="Check Box 289">
          <controlPr defaultSize="0" autoFill="0" autoLine="0" autoPict="0">
            <anchor moveWithCells="1">
              <from>
                <xdr:col>31</xdr:col>
                <xdr:colOff>95250</xdr:colOff>
                <xdr:row>50</xdr:row>
                <xdr:rowOff>85725</xdr:rowOff>
              </from>
              <to>
                <xdr:col>32</xdr:col>
                <xdr:colOff>66675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8" r:id="rId142" name="Check Box 290">
          <controlPr defaultSize="0" autoFill="0" autoLine="0" autoPict="0">
            <anchor moveWithCells="1">
              <from>
                <xdr:col>27</xdr:col>
                <xdr:colOff>114300</xdr:colOff>
                <xdr:row>54</xdr:row>
                <xdr:rowOff>85725</xdr:rowOff>
              </from>
              <to>
                <xdr:col>28</xdr:col>
                <xdr:colOff>76200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39" r:id="rId143" name="Check Box 291">
          <controlPr defaultSize="0" autoFill="0" autoLine="0" autoPict="0">
            <anchor moveWithCells="1">
              <from>
                <xdr:col>27</xdr:col>
                <xdr:colOff>114300</xdr:colOff>
                <xdr:row>52</xdr:row>
                <xdr:rowOff>85725</xdr:rowOff>
              </from>
              <to>
                <xdr:col>28</xdr:col>
                <xdr:colOff>76200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0" r:id="rId144" name="Check Box 292">
          <controlPr defaultSize="0" autoFill="0" autoLine="0" autoPict="0">
            <anchor moveWithCells="1">
              <from>
                <xdr:col>27</xdr:col>
                <xdr:colOff>114300</xdr:colOff>
                <xdr:row>50</xdr:row>
                <xdr:rowOff>85725</xdr:rowOff>
              </from>
              <to>
                <xdr:col>28</xdr:col>
                <xdr:colOff>76200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1" r:id="rId145" name="Check Box 293">
          <controlPr defaultSize="0" autoFill="0" autoLine="0" autoPict="0">
            <anchor moveWithCells="1">
              <from>
                <xdr:col>23</xdr:col>
                <xdr:colOff>133350</xdr:colOff>
                <xdr:row>54</xdr:row>
                <xdr:rowOff>85725</xdr:rowOff>
              </from>
              <to>
                <xdr:col>24</xdr:col>
                <xdr:colOff>95250</xdr:colOff>
                <xdr:row>55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2" r:id="rId146" name="Check Box 294">
          <controlPr defaultSize="0" autoFill="0" autoLine="0" autoPict="0">
            <anchor moveWithCells="1">
              <from>
                <xdr:col>23</xdr:col>
                <xdr:colOff>133350</xdr:colOff>
                <xdr:row>52</xdr:row>
                <xdr:rowOff>85725</xdr:rowOff>
              </from>
              <to>
                <xdr:col>24</xdr:col>
                <xdr:colOff>95250</xdr:colOff>
                <xdr:row>53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3" r:id="rId147" name="Check Box 295">
          <controlPr defaultSize="0" autoFill="0" autoLine="0" autoPict="0">
            <anchor moveWithCells="1">
              <from>
                <xdr:col>23</xdr:col>
                <xdr:colOff>133350</xdr:colOff>
                <xdr:row>50</xdr:row>
                <xdr:rowOff>85725</xdr:rowOff>
              </from>
              <to>
                <xdr:col>24</xdr:col>
                <xdr:colOff>95250</xdr:colOff>
                <xdr:row>51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4" r:id="rId148" name="Check Box 296">
          <controlPr defaultSize="0" autoFill="0" autoLine="0" autoPict="0">
            <anchor moveWithCells="1">
              <from>
                <xdr:col>0</xdr:col>
                <xdr:colOff>47625</xdr:colOff>
                <xdr:row>17</xdr:row>
                <xdr:rowOff>9525</xdr:rowOff>
              </from>
              <to>
                <xdr:col>1</xdr:col>
                <xdr:colOff>9525</xdr:colOff>
                <xdr:row>17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5" r:id="rId149" name="Check Box 297">
          <controlPr defaultSize="0" autoFill="0" autoLine="0" autoPict="0">
            <anchor moveWithCells="1">
              <from>
                <xdr:col>0</xdr:col>
                <xdr:colOff>47625</xdr:colOff>
                <xdr:row>16</xdr:row>
                <xdr:rowOff>19050</xdr:rowOff>
              </from>
              <to>
                <xdr:col>1</xdr:col>
                <xdr:colOff>9525</xdr:colOff>
                <xdr:row>17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6" r:id="rId150" name="Check Box 298">
          <controlPr defaultSize="0" autoFill="0" autoLine="0" autoPict="0">
            <anchor moveWithCells="1">
              <from>
                <xdr:col>0</xdr:col>
                <xdr:colOff>47625</xdr:colOff>
                <xdr:row>15</xdr:row>
                <xdr:rowOff>19050</xdr:rowOff>
              </from>
              <to>
                <xdr:col>1</xdr:col>
                <xdr:colOff>9525</xdr:colOff>
                <xdr:row>16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7" r:id="rId151" name="Check Box 299">
          <controlPr defaultSize="0" autoFill="0" autoLine="0" autoPict="0">
            <anchor moveWithCells="1">
              <from>
                <xdr:col>0</xdr:col>
                <xdr:colOff>47625</xdr:colOff>
                <xdr:row>19</xdr:row>
                <xdr:rowOff>161925</xdr:rowOff>
              </from>
              <to>
                <xdr:col>1</xdr:col>
                <xdr:colOff>9525</xdr:colOff>
                <xdr:row>20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8" r:id="rId152" name="Check Box 300">
          <controlPr defaultSize="0" autoFill="0" autoLine="0" autoPict="0">
            <anchor moveWithCells="1">
              <from>
                <xdr:col>0</xdr:col>
                <xdr:colOff>47625</xdr:colOff>
                <xdr:row>19</xdr:row>
                <xdr:rowOff>0</xdr:rowOff>
              </from>
              <to>
                <xdr:col>1</xdr:col>
                <xdr:colOff>9525</xdr:colOff>
                <xdr:row>19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49" r:id="rId153" name="Check Box 301">
          <controlPr defaultSize="0" autoFill="0" autoLine="0" autoPict="0">
            <anchor moveWithCells="1">
              <from>
                <xdr:col>0</xdr:col>
                <xdr:colOff>47625</xdr:colOff>
                <xdr:row>21</xdr:row>
                <xdr:rowOff>152400</xdr:rowOff>
              </from>
              <to>
                <xdr:col>1</xdr:col>
                <xdr:colOff>9525</xdr:colOff>
                <xdr:row>22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50" r:id="rId154" name="Check Box 302">
          <controlPr defaultSize="0" autoFill="0" autoLine="0" autoPict="0">
            <anchor moveWithCells="1">
              <from>
                <xdr:col>0</xdr:col>
                <xdr:colOff>47625</xdr:colOff>
                <xdr:row>20</xdr:row>
                <xdr:rowOff>161925</xdr:rowOff>
              </from>
              <to>
                <xdr:col>1</xdr:col>
                <xdr:colOff>9525</xdr:colOff>
                <xdr:row>21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351" r:id="rId155" name="Check Box 303">
          <controlPr defaultSize="0" autoFill="0" autoLine="0" autoPict="0">
            <anchor moveWithCells="1">
              <from>
                <xdr:col>0</xdr:col>
                <xdr:colOff>47625</xdr:colOff>
                <xdr:row>18</xdr:row>
                <xdr:rowOff>0</xdr:rowOff>
              </from>
              <to>
                <xdr:col>1</xdr:col>
                <xdr:colOff>9525</xdr:colOff>
                <xdr:row>18</xdr:row>
                <xdr:rowOff>152400</xdr:rowOff>
              </to>
            </anchor>
          </controlPr>
        </control>
      </mc:Choice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5">
    <tabColor theme="6"/>
    <pageSetUpPr fitToPage="1"/>
  </sheetPr>
  <dimension ref="A1:AR63"/>
  <sheetViews>
    <sheetView view="pageLayout" zoomScaleNormal="115" zoomScaleSheetLayoutView="85" workbookViewId="0"/>
  </sheetViews>
  <sheetFormatPr defaultColWidth="3.42578125" defaultRowHeight="15" x14ac:dyDescent="0.25"/>
  <cols>
    <col min="36" max="36" width="7.85546875" bestFit="1" customWidth="1"/>
    <col min="49" max="49" width="8.7109375" bestFit="1" customWidth="1"/>
  </cols>
  <sheetData>
    <row r="1" spans="1:44" ht="15.75" x14ac:dyDescent="0.25">
      <c r="A1" s="5"/>
      <c r="B1" s="381" t="str">
        <f>HLOOKUP(Deckblatt_Cover_sheet!$CV$1,Beschriftungstabelle!$A:$B,133,FALSE)</f>
        <v>PPAP Status supply chain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2"/>
      <c r="AE1" s="382"/>
      <c r="AF1" s="382"/>
      <c r="AG1" s="382"/>
      <c r="AH1" s="29"/>
      <c r="AI1" s="5"/>
    </row>
    <row r="2" spans="1:4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4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44" x14ac:dyDescent="0.25">
      <c r="A5" s="1"/>
      <c r="B5" s="458" t="str">
        <f>HLOOKUP(Deckblatt_Cover_sheet!$CV$1,Beschriftungstabelle!$A:$B,33,FALSE)</f>
        <v>8 Software test report</v>
      </c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60"/>
      <c r="R5" s="1"/>
      <c r="S5" s="458" t="str">
        <f>HLOOKUP(Deckblatt_Cover_sheet!$CV$1,Beschriftungstabelle!$A:$B,41,FALSE)</f>
        <v>16 Tooling overview</v>
      </c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60"/>
      <c r="AI5" s="5"/>
    </row>
    <row r="6" spans="1:44" x14ac:dyDescent="0.25">
      <c r="A6" s="4"/>
      <c r="B6" s="452" t="str">
        <f>HLOOKUP(Deckblatt_Cover_sheet!$CV$1,Beschriftungstabelle!$A:$B,34,FALSE)</f>
        <v>9 Process FMEA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4"/>
      <c r="R6" s="4"/>
      <c r="S6" s="452" t="str">
        <f>HLOOKUP(Deckblatt_Cover_sheet!$CV$1,Beschriftungstabelle!$A:$B,42,FALSE)</f>
        <v>17 proof of agreed capacity</v>
      </c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4"/>
      <c r="AI6" s="5"/>
    </row>
    <row r="7" spans="1:44" x14ac:dyDescent="0.25">
      <c r="A7" s="4"/>
      <c r="B7" s="452" t="str">
        <f>HLOOKUP(Deckblatt_Cover_sheet!$CV$1,Beschriftungstabelle!$A:$B,35,FALSE)</f>
        <v>10 Process flow chart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4"/>
      <c r="R7" s="4"/>
      <c r="S7" s="452" t="str">
        <f>HLOOKUP(Deckblatt_Cover_sheet!$CV$1,Beschriftungstabelle!$A:$B,43,FALSE)</f>
        <v>18 Written self assessment</v>
      </c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4"/>
      <c r="AI7" s="5"/>
    </row>
    <row r="8" spans="1:44" x14ac:dyDescent="0.25">
      <c r="A8" s="4"/>
      <c r="B8" s="452" t="str">
        <f>HLOOKUP(Deckblatt_Cover_sheet!$CV$1,Beschriftungstabelle!$A:$B,36,FALSE)</f>
        <v>11 Production control plan</v>
      </c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4"/>
      <c r="R8" s="4"/>
      <c r="S8" s="452" t="str">
        <f>HLOOKUP(Deckblatt_Cover_sheet!$CV$1,Beschriftungstabelle!$A:$B,44,FALSE)</f>
        <v>19 Product history</v>
      </c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4"/>
      <c r="AI8" s="5"/>
    </row>
    <row r="9" spans="1:44" x14ac:dyDescent="0.25">
      <c r="A9" s="4"/>
      <c r="B9" s="452" t="str">
        <f>HLOOKUP(Deckblatt_Cover_sheet!$CV$1,Beschriftungstabelle!$A:$B,37,FALSE)</f>
        <v>12 Proof of process capability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4"/>
      <c r="R9" s="4"/>
      <c r="S9" s="452" t="str">
        <f>HLOOKUP(Deckblatt_Cover_sheet!$CV$1,Beschriftungstabelle!$A:$B,102,FALSE)</f>
        <v>20 Verification of suitability charge carrier incl. storrage</v>
      </c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3"/>
      <c r="AH9" s="454"/>
      <c r="AI9" s="5"/>
    </row>
    <row r="10" spans="1:44" x14ac:dyDescent="0.25">
      <c r="A10" s="4"/>
      <c r="B10" s="452" t="str">
        <f>HLOOKUP(Deckblatt_Cover_sheet!$CV$1,Beschriftungstabelle!$A:$B,38,FALSE)</f>
        <v>13 Validation of specific characteristic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4"/>
      <c r="R10" s="4"/>
      <c r="S10" s="452" t="str">
        <f>HLOOKUP(Deckblatt_Cover_sheet!$CV$1,Beschriftungstabelle!$A:$B,46,FALSE)</f>
        <v>21  PPAP status supply chain</v>
      </c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4"/>
      <c r="AI10" s="5"/>
    </row>
    <row r="11" spans="1:44" x14ac:dyDescent="0.25">
      <c r="A11" s="4"/>
      <c r="B11" s="452" t="str">
        <f>HLOOKUP(Deckblatt_Cover_sheet!$CV$1,Beschriftungstabelle!$A:$B,39,FALSE)</f>
        <v>14 Measurement and test equipment list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4"/>
      <c r="R11" s="4"/>
      <c r="S11" s="452" t="str">
        <f>HLOOKUP(Deckblatt_Cover_sheet!$CV$1,Beschriftungstabelle!$A:$B,47,FALSE)</f>
        <v>22 Release of coating systems</v>
      </c>
      <c r="T11" s="453"/>
      <c r="U11" s="453"/>
      <c r="V11" s="453"/>
      <c r="W11" s="453"/>
      <c r="X11" s="453"/>
      <c r="Y11" s="453"/>
      <c r="Z11" s="453"/>
      <c r="AA11" s="453"/>
      <c r="AB11" s="453"/>
      <c r="AC11" s="453"/>
      <c r="AD11" s="453"/>
      <c r="AE11" s="453"/>
      <c r="AF11" s="453"/>
      <c r="AG11" s="453"/>
      <c r="AH11" s="454"/>
      <c r="AI11" s="5"/>
    </row>
    <row r="12" spans="1:44" ht="15.75" thickBot="1" x14ac:dyDescent="0.3">
      <c r="A12" s="7"/>
      <c r="B12" s="455" t="str">
        <f>HLOOKUP(Deckblatt_Cover_sheet!$CV$1,Beschriftungstabelle!$A:$B,40,FALSE)</f>
        <v>15 Measurement and test equipment certificates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7"/>
      <c r="R12" s="7"/>
      <c r="S12" s="455" t="str">
        <f>HLOOKUP(Deckblatt_Cover_sheet!$CV$1,Beschriftungstabelle!$A:$B,48,FALSE)</f>
        <v>23 Others</v>
      </c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7"/>
      <c r="AI12" s="5"/>
      <c r="AR12" s="44"/>
    </row>
    <row r="13" spans="1:4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4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4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  <c r="AI15" s="5"/>
    </row>
    <row r="16" spans="1:4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  <c r="AI16" s="5"/>
    </row>
    <row r="17" spans="1:35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  <c r="AI17" s="5"/>
    </row>
    <row r="18" spans="1:35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  <c r="AI18" s="5"/>
    </row>
    <row r="19" spans="1:35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  <c r="AI19" s="5"/>
    </row>
    <row r="20" spans="1:35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  <c r="AI20" s="5"/>
    </row>
    <row r="21" spans="1:35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287" t="str">
        <f>IF(Deckblatt_Cover_sheet!I33="","",Deckblatt_Cover_sheet!I33)</f>
        <v/>
      </c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93" t="str">
        <f>HLOOKUP(Deckblatt_Cover_sheet!$CV$1,Beschriftungstabelle!$A:$B,60,FALSE)</f>
        <v>Drawing Number:</v>
      </c>
      <c r="S21" s="287"/>
      <c r="T21" s="287"/>
      <c r="U21" s="287"/>
      <c r="V21" s="287"/>
      <c r="W21" s="287"/>
      <c r="X21" s="287" t="str">
        <f>IF(Deckblatt_Cover_sheet!I33="","",Deckblatt_Cover_sheet!I33)</f>
        <v/>
      </c>
      <c r="Y21" s="287"/>
      <c r="Z21" s="287"/>
      <c r="AA21" s="287"/>
      <c r="AB21" s="287"/>
      <c r="AC21" s="287"/>
      <c r="AD21" s="287"/>
      <c r="AE21" s="287"/>
      <c r="AF21" s="287"/>
      <c r="AG21" s="287"/>
      <c r="AH21" s="288"/>
      <c r="AI21" s="5"/>
    </row>
    <row r="22" spans="1:35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  <c r="AI22" s="5"/>
    </row>
    <row r="23" spans="1:35" ht="8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8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ht="33.75" customHeight="1" x14ac:dyDescent="0.25">
      <c r="A25" s="464" t="str">
        <f>HLOOKUP(Deckblatt_Cover_sheet!$CV$1,Beschriftungstabelle!$A:$B,113,FALSE)</f>
        <v>No.:</v>
      </c>
      <c r="B25" s="465"/>
      <c r="C25" s="466" t="str">
        <f>HLOOKUP(Deckblatt_Cover_sheet!$CV$1,Beschriftungstabelle!$A:$B,124,FALSE)</f>
        <v>Description Component</v>
      </c>
      <c r="D25" s="466"/>
      <c r="E25" s="466"/>
      <c r="F25" s="466"/>
      <c r="G25" s="466"/>
      <c r="H25" s="466"/>
      <c r="I25" s="466" t="str">
        <f>HLOOKUP(Deckblatt_Cover_sheet!$CV$1,Beschriftungstabelle!$A:$B,60,FALSE)</f>
        <v>Drawing Number:</v>
      </c>
      <c r="J25" s="467"/>
      <c r="K25" s="467"/>
      <c r="L25" s="467"/>
      <c r="M25" s="467"/>
      <c r="N25" s="467"/>
      <c r="O25" s="466" t="str">
        <f>HLOOKUP(Deckblatt_Cover_sheet!$CV$1,Beschriftungstabelle!$A:$B,63,FALSE)</f>
        <v>Status/ Date:</v>
      </c>
      <c r="P25" s="466"/>
      <c r="Q25" s="466"/>
      <c r="R25" s="466"/>
      <c r="S25" s="466"/>
      <c r="T25" s="466" t="str">
        <f>HLOOKUP(Deckblatt_Cover_sheet!$CV$1,Beschriftungstabelle!$A:$B,120,FALSE)</f>
        <v>Supplier:</v>
      </c>
      <c r="U25" s="466"/>
      <c r="V25" s="466"/>
      <c r="W25" s="466"/>
      <c r="X25" s="466"/>
      <c r="Y25" s="466"/>
      <c r="Z25" s="466"/>
      <c r="AA25" s="466" t="str">
        <f>HLOOKUP(Deckblatt_Cover_sheet!$CV$1,Beschriftungstabelle!$A:$B,125,FALSE)</f>
        <v>Status Sampling</v>
      </c>
      <c r="AB25" s="466"/>
      <c r="AC25" s="466"/>
      <c r="AD25" s="466"/>
      <c r="AE25" s="466" t="str">
        <f>HLOOKUP(Deckblatt_Cover_sheet!$CV$1,Beschriftungstabelle!$A:$B,94,FALSE)</f>
        <v>Comment:</v>
      </c>
      <c r="AF25" s="466"/>
      <c r="AG25" s="466"/>
      <c r="AH25" s="466"/>
      <c r="AI25" s="5"/>
    </row>
    <row r="26" spans="1:35" ht="29.25" customHeight="1" x14ac:dyDescent="0.25">
      <c r="A26" s="464">
        <v>1</v>
      </c>
      <c r="B26" s="465"/>
      <c r="C26" s="466"/>
      <c r="D26" s="466"/>
      <c r="E26" s="466"/>
      <c r="F26" s="466"/>
      <c r="G26" s="466"/>
      <c r="H26" s="466"/>
      <c r="I26" s="466"/>
      <c r="J26" s="467"/>
      <c r="K26" s="467"/>
      <c r="L26" s="467"/>
      <c r="M26" s="467"/>
      <c r="N26" s="467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1"/>
      <c r="AB26" s="462"/>
      <c r="AC26" s="462"/>
      <c r="AD26" s="463"/>
      <c r="AE26" s="461"/>
      <c r="AF26" s="462"/>
      <c r="AG26" s="462"/>
      <c r="AH26" s="463"/>
      <c r="AI26" s="5"/>
    </row>
    <row r="27" spans="1:35" ht="29.25" customHeight="1" x14ac:dyDescent="0.25">
      <c r="A27" s="464">
        <v>2</v>
      </c>
      <c r="B27" s="465"/>
      <c r="C27" s="466"/>
      <c r="D27" s="466"/>
      <c r="E27" s="466"/>
      <c r="F27" s="466"/>
      <c r="G27" s="466"/>
      <c r="H27" s="466"/>
      <c r="I27" s="466"/>
      <c r="J27" s="467"/>
      <c r="K27" s="467"/>
      <c r="L27" s="467"/>
      <c r="M27" s="467"/>
      <c r="N27" s="467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1"/>
      <c r="AB27" s="462"/>
      <c r="AC27" s="462"/>
      <c r="AD27" s="463"/>
      <c r="AE27" s="461"/>
      <c r="AF27" s="462"/>
      <c r="AG27" s="462"/>
      <c r="AH27" s="463"/>
      <c r="AI27" s="5"/>
    </row>
    <row r="28" spans="1:35" ht="29.25" customHeight="1" x14ac:dyDescent="0.25">
      <c r="A28" s="464">
        <v>3</v>
      </c>
      <c r="B28" s="465"/>
      <c r="C28" s="466"/>
      <c r="D28" s="466"/>
      <c r="E28" s="466"/>
      <c r="F28" s="466"/>
      <c r="G28" s="466"/>
      <c r="H28" s="466"/>
      <c r="I28" s="466"/>
      <c r="J28" s="467"/>
      <c r="K28" s="467"/>
      <c r="L28" s="467"/>
      <c r="M28" s="467"/>
      <c r="N28" s="467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1"/>
      <c r="AB28" s="462"/>
      <c r="AC28" s="462"/>
      <c r="AD28" s="463"/>
      <c r="AE28" s="461"/>
      <c r="AF28" s="462"/>
      <c r="AG28" s="462"/>
      <c r="AH28" s="463"/>
      <c r="AI28" s="5"/>
    </row>
    <row r="29" spans="1:35" ht="29.25" customHeight="1" x14ac:dyDescent="0.25">
      <c r="A29" s="464">
        <v>4</v>
      </c>
      <c r="B29" s="465"/>
      <c r="C29" s="466"/>
      <c r="D29" s="466"/>
      <c r="E29" s="466"/>
      <c r="F29" s="466"/>
      <c r="G29" s="466"/>
      <c r="H29" s="466"/>
      <c r="I29" s="466"/>
      <c r="J29" s="467"/>
      <c r="K29" s="467"/>
      <c r="L29" s="467"/>
      <c r="M29" s="467"/>
      <c r="N29" s="467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1"/>
      <c r="AB29" s="462"/>
      <c r="AC29" s="462"/>
      <c r="AD29" s="463"/>
      <c r="AE29" s="461"/>
      <c r="AF29" s="462"/>
      <c r="AG29" s="462"/>
      <c r="AH29" s="463"/>
      <c r="AI29" s="5"/>
    </row>
    <row r="30" spans="1:35" ht="29.25" customHeight="1" x14ac:dyDescent="0.25">
      <c r="A30" s="464">
        <v>5</v>
      </c>
      <c r="B30" s="465"/>
      <c r="C30" s="466"/>
      <c r="D30" s="466"/>
      <c r="E30" s="466"/>
      <c r="F30" s="466"/>
      <c r="G30" s="466"/>
      <c r="H30" s="466"/>
      <c r="I30" s="466"/>
      <c r="J30" s="467"/>
      <c r="K30" s="467"/>
      <c r="L30" s="467"/>
      <c r="M30" s="467"/>
      <c r="N30" s="467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1"/>
      <c r="AB30" s="462"/>
      <c r="AC30" s="462"/>
      <c r="AD30" s="463"/>
      <c r="AE30" s="461"/>
      <c r="AF30" s="462"/>
      <c r="AG30" s="462"/>
      <c r="AH30" s="463"/>
      <c r="AI30" s="5"/>
    </row>
    <row r="31" spans="1:35" ht="29.25" customHeight="1" x14ac:dyDescent="0.25">
      <c r="A31" s="464">
        <v>6</v>
      </c>
      <c r="B31" s="465"/>
      <c r="C31" s="466"/>
      <c r="D31" s="466"/>
      <c r="E31" s="466"/>
      <c r="F31" s="466"/>
      <c r="G31" s="466"/>
      <c r="H31" s="466"/>
      <c r="I31" s="466"/>
      <c r="J31" s="467"/>
      <c r="K31" s="467"/>
      <c r="L31" s="467"/>
      <c r="M31" s="467"/>
      <c r="N31" s="467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1"/>
      <c r="AB31" s="462"/>
      <c r="AC31" s="462"/>
      <c r="AD31" s="463"/>
      <c r="AE31" s="461"/>
      <c r="AF31" s="462"/>
      <c r="AG31" s="462"/>
      <c r="AH31" s="463"/>
      <c r="AI31" s="5"/>
    </row>
    <row r="32" spans="1:35" ht="29.25" customHeight="1" x14ac:dyDescent="0.25">
      <c r="A32" s="464">
        <v>7</v>
      </c>
      <c r="B32" s="465"/>
      <c r="C32" s="466"/>
      <c r="D32" s="466"/>
      <c r="E32" s="466"/>
      <c r="F32" s="466"/>
      <c r="G32" s="466"/>
      <c r="H32" s="466"/>
      <c r="I32" s="466"/>
      <c r="J32" s="467"/>
      <c r="K32" s="467"/>
      <c r="L32" s="467"/>
      <c r="M32" s="467"/>
      <c r="N32" s="467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1"/>
      <c r="AB32" s="462"/>
      <c r="AC32" s="462"/>
      <c r="AD32" s="463"/>
      <c r="AE32" s="461"/>
      <c r="AF32" s="462"/>
      <c r="AG32" s="462"/>
      <c r="AH32" s="463"/>
      <c r="AI32" s="5"/>
    </row>
    <row r="33" spans="1:35" ht="29.25" customHeight="1" x14ac:dyDescent="0.25">
      <c r="A33" s="464">
        <v>8</v>
      </c>
      <c r="B33" s="465"/>
      <c r="C33" s="466"/>
      <c r="D33" s="466"/>
      <c r="E33" s="466"/>
      <c r="F33" s="466"/>
      <c r="G33" s="466"/>
      <c r="H33" s="466"/>
      <c r="I33" s="466"/>
      <c r="J33" s="467"/>
      <c r="K33" s="467"/>
      <c r="L33" s="467"/>
      <c r="M33" s="467"/>
      <c r="N33" s="467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1"/>
      <c r="AB33" s="462"/>
      <c r="AC33" s="462"/>
      <c r="AD33" s="463"/>
      <c r="AE33" s="461"/>
      <c r="AF33" s="462"/>
      <c r="AG33" s="462"/>
      <c r="AH33" s="463"/>
      <c r="AI33" s="5"/>
    </row>
    <row r="34" spans="1:35" ht="29.25" customHeight="1" x14ac:dyDescent="0.25">
      <c r="A34" s="464">
        <v>9</v>
      </c>
      <c r="B34" s="465"/>
      <c r="C34" s="466"/>
      <c r="D34" s="466"/>
      <c r="E34" s="466"/>
      <c r="F34" s="466"/>
      <c r="G34" s="466"/>
      <c r="H34" s="466"/>
      <c r="I34" s="466"/>
      <c r="J34" s="467"/>
      <c r="K34" s="467"/>
      <c r="L34" s="467"/>
      <c r="M34" s="467"/>
      <c r="N34" s="467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1"/>
      <c r="AB34" s="462"/>
      <c r="AC34" s="462"/>
      <c r="AD34" s="463"/>
      <c r="AE34" s="461"/>
      <c r="AF34" s="462"/>
      <c r="AG34" s="462"/>
      <c r="AH34" s="463"/>
      <c r="AI34" s="5"/>
    </row>
    <row r="35" spans="1:35" ht="29.25" customHeight="1" x14ac:dyDescent="0.25">
      <c r="A35" s="464">
        <v>10</v>
      </c>
      <c r="B35" s="465"/>
      <c r="C35" s="466"/>
      <c r="D35" s="466"/>
      <c r="E35" s="466"/>
      <c r="F35" s="466"/>
      <c r="G35" s="466"/>
      <c r="H35" s="466"/>
      <c r="I35" s="466"/>
      <c r="J35" s="467"/>
      <c r="K35" s="467"/>
      <c r="L35" s="467"/>
      <c r="M35" s="467"/>
      <c r="N35" s="467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1"/>
      <c r="AB35" s="462"/>
      <c r="AC35" s="462"/>
      <c r="AD35" s="463"/>
      <c r="AE35" s="461"/>
      <c r="AF35" s="462"/>
      <c r="AG35" s="462"/>
      <c r="AH35" s="463"/>
      <c r="AI35" s="5"/>
    </row>
    <row r="36" spans="1:35" ht="29.25" customHeight="1" x14ac:dyDescent="0.25">
      <c r="A36" s="464">
        <v>11</v>
      </c>
      <c r="B36" s="465"/>
      <c r="C36" s="466"/>
      <c r="D36" s="466"/>
      <c r="E36" s="466"/>
      <c r="F36" s="466"/>
      <c r="G36" s="466"/>
      <c r="H36" s="466"/>
      <c r="I36" s="466"/>
      <c r="J36" s="467"/>
      <c r="K36" s="467"/>
      <c r="L36" s="467"/>
      <c r="M36" s="467"/>
      <c r="N36" s="467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1"/>
      <c r="AB36" s="462"/>
      <c r="AC36" s="462"/>
      <c r="AD36" s="463"/>
      <c r="AE36" s="461"/>
      <c r="AF36" s="462"/>
      <c r="AG36" s="462"/>
      <c r="AH36" s="463"/>
      <c r="AI36" s="5"/>
    </row>
    <row r="37" spans="1:35" ht="29.25" customHeight="1" x14ac:dyDescent="0.25">
      <c r="A37" s="464">
        <v>12</v>
      </c>
      <c r="B37" s="465"/>
      <c r="C37" s="466"/>
      <c r="D37" s="466"/>
      <c r="E37" s="466"/>
      <c r="F37" s="466"/>
      <c r="G37" s="466"/>
      <c r="H37" s="466"/>
      <c r="I37" s="466"/>
      <c r="J37" s="467"/>
      <c r="K37" s="467"/>
      <c r="L37" s="467"/>
      <c r="M37" s="467"/>
      <c r="N37" s="467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1"/>
      <c r="AB37" s="462"/>
      <c r="AC37" s="462"/>
      <c r="AD37" s="463"/>
      <c r="AE37" s="461"/>
      <c r="AF37" s="462"/>
      <c r="AG37" s="462"/>
      <c r="AH37" s="463"/>
      <c r="AI37" s="5"/>
    </row>
    <row r="38" spans="1:35" ht="29.25" customHeight="1" x14ac:dyDescent="0.25">
      <c r="A38" s="464">
        <v>13</v>
      </c>
      <c r="B38" s="465"/>
      <c r="C38" s="466"/>
      <c r="D38" s="466"/>
      <c r="E38" s="466"/>
      <c r="F38" s="466"/>
      <c r="G38" s="466"/>
      <c r="H38" s="466"/>
      <c r="I38" s="466"/>
      <c r="J38" s="467"/>
      <c r="K38" s="467"/>
      <c r="L38" s="467"/>
      <c r="M38" s="467"/>
      <c r="N38" s="467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1"/>
      <c r="AB38" s="462"/>
      <c r="AC38" s="462"/>
      <c r="AD38" s="463"/>
      <c r="AE38" s="461"/>
      <c r="AF38" s="462"/>
      <c r="AG38" s="462"/>
      <c r="AH38" s="463"/>
      <c r="AI38" s="5"/>
    </row>
    <row r="39" spans="1:35" ht="29.25" customHeight="1" x14ac:dyDescent="0.25">
      <c r="A39" s="464">
        <v>14</v>
      </c>
      <c r="B39" s="465"/>
      <c r="C39" s="466"/>
      <c r="D39" s="466"/>
      <c r="E39" s="466"/>
      <c r="F39" s="466"/>
      <c r="G39" s="466"/>
      <c r="H39" s="466"/>
      <c r="I39" s="466"/>
      <c r="J39" s="467"/>
      <c r="K39" s="467"/>
      <c r="L39" s="467"/>
      <c r="M39" s="467"/>
      <c r="N39" s="467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1"/>
      <c r="AB39" s="462"/>
      <c r="AC39" s="462"/>
      <c r="AD39" s="463"/>
      <c r="AE39" s="461"/>
      <c r="AF39" s="462"/>
      <c r="AG39" s="462"/>
      <c r="AH39" s="463"/>
      <c r="AI39" s="5"/>
    </row>
    <row r="40" spans="1:35" ht="29.25" customHeight="1" x14ac:dyDescent="0.25">
      <c r="A40" s="464">
        <v>15</v>
      </c>
      <c r="B40" s="465"/>
      <c r="C40" s="466"/>
      <c r="D40" s="466"/>
      <c r="E40" s="466"/>
      <c r="F40" s="466"/>
      <c r="G40" s="466"/>
      <c r="H40" s="466"/>
      <c r="I40" s="466"/>
      <c r="J40" s="467"/>
      <c r="K40" s="467"/>
      <c r="L40" s="467"/>
      <c r="M40" s="467"/>
      <c r="N40" s="467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1"/>
      <c r="AB40" s="462"/>
      <c r="AC40" s="462"/>
      <c r="AD40" s="463"/>
      <c r="AE40" s="461"/>
      <c r="AF40" s="462"/>
      <c r="AG40" s="462"/>
      <c r="AH40" s="463"/>
      <c r="AI40" s="5"/>
    </row>
    <row r="41" spans="1:35" ht="8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8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8.25" customHeight="1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ht="15" customHeight="1" x14ac:dyDescent="0.25">
      <c r="A44" s="340" t="str">
        <f>HLOOKUP(Deckblatt_Cover_sheet!$CV$1,Beschriftungstabelle!$A:$B,66,FALSE)</f>
        <v xml:space="preserve">Supplier Confirmation  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2"/>
      <c r="R44" s="343" t="str">
        <f>HLOOKUP(Deckblatt_Cover_sheet!$CV$1,Beschriftungstabelle!$A:$B,76,FALSE)</f>
        <v>Customer Decision</v>
      </c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5"/>
      <c r="AI44" s="5"/>
    </row>
    <row r="45" spans="1:35" ht="15" customHeight="1" x14ac:dyDescent="0.25">
      <c r="A45" s="36" t="str">
        <f>HLOOKUP(Deckblatt_Cover_sheet!$CV$1,Beschriftungstabelle!$A:$B,111,FALSE)</f>
        <v>Comments: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7"/>
      <c r="R45" s="147" t="str">
        <f>HLOOKUP(Deckblatt_Cover_sheet!$CV$1,Beschriftungstabelle!$A:$B,121,FALSE)</f>
        <v>approved</v>
      </c>
      <c r="S45" s="148"/>
      <c r="T45" s="149"/>
      <c r="U45" s="149"/>
      <c r="V45" s="149"/>
      <c r="W45" s="149"/>
      <c r="X45" s="150"/>
      <c r="Y45" s="150"/>
      <c r="Z45" s="150"/>
      <c r="AA45" s="150"/>
      <c r="AB45" s="151"/>
      <c r="AC45" s="14"/>
      <c r="AD45" s="14"/>
      <c r="AE45" s="14"/>
      <c r="AF45" s="14"/>
      <c r="AG45" s="14"/>
      <c r="AH45" s="15"/>
      <c r="AI45" s="5"/>
    </row>
    <row r="46" spans="1:35" ht="15" customHeight="1" x14ac:dyDescent="0.25">
      <c r="A46" s="346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347"/>
      <c r="R46" s="338" t="str">
        <f>HLOOKUP(Deckblatt_Cover_sheet!$CV$1,Beschriftungstabelle!$A:$B,122,FALSE)</f>
        <v xml:space="preserve">rejected, </v>
      </c>
      <c r="S46" s="339"/>
      <c r="T46" s="339"/>
      <c r="U46" s="339"/>
      <c r="V46" s="349" t="str">
        <f>HLOOKUP(Deckblatt_Cover_sheet!$CV$1,Beschriftungstabelle!$A:$B,123,FALSE)</f>
        <v>resampling required</v>
      </c>
      <c r="W46" s="349"/>
      <c r="X46" s="349"/>
      <c r="Y46" s="349"/>
      <c r="Z46" s="349"/>
      <c r="AA46" s="349"/>
      <c r="AB46" s="350"/>
      <c r="AC46" s="38"/>
      <c r="AD46" s="38"/>
      <c r="AE46" s="38"/>
      <c r="AF46" s="38"/>
      <c r="AG46" s="38"/>
      <c r="AH46" s="153"/>
      <c r="AI46" s="5"/>
    </row>
    <row r="47" spans="1:35" ht="15" customHeight="1" x14ac:dyDescent="0.25">
      <c r="A47" s="346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347"/>
      <c r="R47" s="39"/>
      <c r="S47" s="40"/>
      <c r="T47" s="40"/>
      <c r="U47" s="40"/>
      <c r="V47" s="351"/>
      <c r="W47" s="351"/>
      <c r="X47" s="351"/>
      <c r="Y47" s="351"/>
      <c r="Z47" s="351"/>
      <c r="AA47" s="351"/>
      <c r="AB47" s="352"/>
      <c r="AC47" s="40"/>
      <c r="AD47" s="40"/>
      <c r="AE47" s="40"/>
      <c r="AF47" s="40"/>
      <c r="AG47" s="40"/>
      <c r="AH47" s="41"/>
      <c r="AI47" s="5"/>
    </row>
    <row r="48" spans="1:35" ht="15" customHeight="1" x14ac:dyDescent="0.25">
      <c r="A48" s="346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347"/>
      <c r="R48" s="4" t="str">
        <f>HLOOKUP(Deckblatt_Cover_sheet!$CV$1,Beschriftungstabelle!$A:$B,111,FALSE)</f>
        <v>Comments: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/>
      <c r="AI48" s="5"/>
    </row>
    <row r="49" spans="1:35" ht="15" customHeight="1" x14ac:dyDescent="0.25">
      <c r="A49" s="346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347"/>
      <c r="R49" s="353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5"/>
      <c r="AI49" s="5"/>
    </row>
    <row r="50" spans="1:35" ht="15" customHeight="1" x14ac:dyDescent="0.25">
      <c r="A50" s="346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347"/>
      <c r="R50" s="353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5"/>
      <c r="AI50" s="5"/>
    </row>
    <row r="51" spans="1:35" ht="15" customHeight="1" x14ac:dyDescent="0.25">
      <c r="A51" s="346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347"/>
      <c r="R51" s="353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5"/>
      <c r="AI51" s="5"/>
    </row>
    <row r="52" spans="1:35" ht="15" customHeight="1" x14ac:dyDescent="0.25">
      <c r="A52" s="346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347"/>
      <c r="R52" s="353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5"/>
      <c r="AI52" s="5"/>
    </row>
    <row r="53" spans="1:35" ht="15" customHeight="1" x14ac:dyDescent="0.25">
      <c r="A53" s="346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347"/>
      <c r="R53" s="353"/>
      <c r="S53" s="354"/>
      <c r="T53" s="354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  <c r="AH53" s="355"/>
      <c r="AI53" s="5"/>
    </row>
    <row r="54" spans="1:35" ht="15" customHeight="1" x14ac:dyDescent="0.25">
      <c r="A54" s="346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347"/>
      <c r="R54" s="353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5"/>
      <c r="AI54" s="5"/>
    </row>
    <row r="55" spans="1:35" ht="15" customHeight="1" thickBot="1" x14ac:dyDescent="0.3">
      <c r="A55" s="348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214"/>
      <c r="R55" s="356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8"/>
      <c r="AI55" s="5"/>
    </row>
    <row r="56" spans="1:35" ht="15" customHeight="1" x14ac:dyDescent="0.25">
      <c r="A56" s="211" t="str">
        <f>HLOOKUP(Deckblatt_Cover_sheet!$CV$1,Beschriftungstabelle!$A:$B,90,FALSE)</f>
        <v>Name:</v>
      </c>
      <c r="B56" s="201"/>
      <c r="C56" s="201"/>
      <c r="D56" s="201"/>
      <c r="E56" s="201"/>
      <c r="F56" s="336" t="str">
        <f>IF(Deckblatt_Cover_sheet!$F$39="","",Deckblatt_Cover_sheet!$F$39)</f>
        <v/>
      </c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7"/>
      <c r="R56" s="211" t="str">
        <f>HLOOKUP(Deckblatt_Cover_sheet!$CV$1,Beschriftungstabelle!$A:$B,90,FALSE)</f>
        <v>Name:</v>
      </c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10"/>
      <c r="AI56" s="5"/>
    </row>
    <row r="57" spans="1:35" ht="15" customHeight="1" x14ac:dyDescent="0.25">
      <c r="A57" s="219" t="str">
        <f>HLOOKUP(Deckblatt_Cover_sheet!$CV$1,Beschriftungstabelle!$A:$B,70,FALSE)</f>
        <v>Department:</v>
      </c>
      <c r="B57" s="199"/>
      <c r="C57" s="199"/>
      <c r="D57" s="199"/>
      <c r="E57" s="199"/>
      <c r="F57" s="200" t="str">
        <f>IF(Deckblatt_Cover_sheet!$F$40="","",Deckblatt_Cover_sheet!$F$40)</f>
        <v/>
      </c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321"/>
      <c r="R57" s="219" t="str">
        <f>HLOOKUP(Deckblatt_Cover_sheet!$CV$1,Beschriftungstabelle!$A:$B,70,FALSE)</f>
        <v>Department:</v>
      </c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322"/>
      <c r="AI57" s="5"/>
    </row>
    <row r="58" spans="1:35" ht="15" customHeight="1" x14ac:dyDescent="0.25">
      <c r="A58" s="219" t="str">
        <f>HLOOKUP(Deckblatt_Cover_sheet!$CV$1,Beschriftungstabelle!$A:$B,69,FALSE)</f>
        <v>Telephone:</v>
      </c>
      <c r="B58" s="199"/>
      <c r="C58" s="199"/>
      <c r="D58" s="199"/>
      <c r="E58" s="199"/>
      <c r="F58" s="200" t="str">
        <f>IF(Deckblatt_Cover_sheet!$S$39="","",Deckblatt_Cover_sheet!$S$39)</f>
        <v/>
      </c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321"/>
      <c r="R58" s="219" t="str">
        <f>HLOOKUP(Deckblatt_Cover_sheet!$CV$1,Beschriftungstabelle!$A:$B,69,FALSE)</f>
        <v>Telephone:</v>
      </c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322"/>
      <c r="AI58" s="5"/>
    </row>
    <row r="59" spans="1:35" ht="15" customHeight="1" x14ac:dyDescent="0.25">
      <c r="A59" s="219" t="str">
        <f>HLOOKUP(Deckblatt_Cover_sheet!$CV$1,Beschriftungstabelle!$A:$B,104,FALSE)</f>
        <v>FAX:</v>
      </c>
      <c r="B59" s="199"/>
      <c r="C59" s="199"/>
      <c r="D59" s="199"/>
      <c r="E59" s="199"/>
      <c r="F59" s="200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321"/>
      <c r="R59" s="219" t="str">
        <f>HLOOKUP(Deckblatt_Cover_sheet!$CV$1,Beschriftungstabelle!$A:$B,104,FALSE)</f>
        <v>FAX:</v>
      </c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322"/>
      <c r="AI59" s="5"/>
    </row>
    <row r="60" spans="1:35" ht="15" customHeight="1" x14ac:dyDescent="0.25">
      <c r="A60" s="219" t="str">
        <f>HLOOKUP(Deckblatt_Cover_sheet!$CV$1,Beschriftungstabelle!$A:$B,105,FALSE)</f>
        <v>E-Mail:</v>
      </c>
      <c r="B60" s="199"/>
      <c r="C60" s="199"/>
      <c r="D60" s="199"/>
      <c r="E60" s="199"/>
      <c r="F60" s="200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321"/>
      <c r="R60" s="219" t="str">
        <f>HLOOKUP(Deckblatt_Cover_sheet!$CV$1,Beschriftungstabelle!$A:$B,105,FALSE)</f>
        <v>E-Mail:</v>
      </c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322"/>
      <c r="AI60" s="5"/>
    </row>
    <row r="61" spans="1:35" ht="15" customHeight="1" x14ac:dyDescent="0.25">
      <c r="A61" s="32"/>
      <c r="B61" s="31"/>
      <c r="C61" s="31"/>
      <c r="D61" s="31"/>
      <c r="E61" s="31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3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5"/>
      <c r="AI61" s="5"/>
    </row>
    <row r="62" spans="1:35" ht="15" customHeight="1" thickBot="1" x14ac:dyDescent="0.3">
      <c r="A62" s="276" t="str">
        <f>HLOOKUP(Deckblatt_Cover_sheet!$CV$1,Beschriftungstabelle!$A:$B,95,FALSE)</f>
        <v>Date:</v>
      </c>
      <c r="B62" s="277"/>
      <c r="C62" s="277"/>
      <c r="D62" s="277"/>
      <c r="E62" s="316"/>
      <c r="F62" s="316"/>
      <c r="G62" s="316"/>
      <c r="H62" s="277" t="str">
        <f>HLOOKUP(Deckblatt_Cover_sheet!$CV$1,Beschriftungstabelle!$A:$B,96,FALSE)</f>
        <v>Signature:</v>
      </c>
      <c r="I62" s="277"/>
      <c r="J62" s="277"/>
      <c r="K62" s="277"/>
      <c r="L62" s="277"/>
      <c r="M62" s="448"/>
      <c r="N62" s="448"/>
      <c r="O62" s="448"/>
      <c r="P62" s="448"/>
      <c r="Q62" s="449"/>
      <c r="R62" s="276" t="str">
        <f>HLOOKUP(Deckblatt_Cover_sheet!$CV$1,Beschriftungstabelle!$A:$B,95,FALSE)</f>
        <v>Date:</v>
      </c>
      <c r="S62" s="277"/>
      <c r="T62" s="277"/>
      <c r="U62" s="277"/>
      <c r="V62" s="277"/>
      <c r="W62" s="8"/>
      <c r="X62" s="8"/>
      <c r="Y62" s="277" t="str">
        <f>HLOOKUP(Deckblatt_Cover_sheet!$CV$1,Beschriftungstabelle!$A:$B,96,FALSE)</f>
        <v>Signature:</v>
      </c>
      <c r="Z62" s="277"/>
      <c r="AA62" s="277"/>
      <c r="AB62" s="277"/>
      <c r="AC62" s="277"/>
      <c r="AD62" s="319"/>
      <c r="AE62" s="319"/>
      <c r="AF62" s="319"/>
      <c r="AG62" s="319"/>
      <c r="AH62" s="320"/>
      <c r="AI62" s="5"/>
    </row>
    <row r="63" spans="1:35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</sheetData>
  <mergeCells count="202">
    <mergeCell ref="V1:W1"/>
    <mergeCell ref="X1:Z1"/>
    <mergeCell ref="AB1:AC1"/>
    <mergeCell ref="AD1:AG1"/>
    <mergeCell ref="B5:Q5"/>
    <mergeCell ref="S5:AH5"/>
    <mergeCell ref="C3:D3"/>
    <mergeCell ref="E3:F3"/>
    <mergeCell ref="G3:H3"/>
    <mergeCell ref="I3:J3"/>
    <mergeCell ref="B1:Q1"/>
    <mergeCell ref="B9:Q9"/>
    <mergeCell ref="S9:AH9"/>
    <mergeCell ref="B10:Q10"/>
    <mergeCell ref="S10:AH10"/>
    <mergeCell ref="B11:Q11"/>
    <mergeCell ref="S11:AH11"/>
    <mergeCell ref="B6:Q6"/>
    <mergeCell ref="S6:AH6"/>
    <mergeCell ref="B7:Q7"/>
    <mergeCell ref="S7:AH7"/>
    <mergeCell ref="B8:Q8"/>
    <mergeCell ref="S8:AH8"/>
    <mergeCell ref="A17:J17"/>
    <mergeCell ref="K17:Q17"/>
    <mergeCell ref="R17:W17"/>
    <mergeCell ref="X17:AH17"/>
    <mergeCell ref="AA18:AB18"/>
    <mergeCell ref="AC18:AH18"/>
    <mergeCell ref="B12:Q12"/>
    <mergeCell ref="S12:AH12"/>
    <mergeCell ref="A15:Q15"/>
    <mergeCell ref="R15:AH15"/>
    <mergeCell ref="A16:Q16"/>
    <mergeCell ref="R16:AH16"/>
    <mergeCell ref="A19:D19"/>
    <mergeCell ref="E19:Q19"/>
    <mergeCell ref="R19:U19"/>
    <mergeCell ref="V19:AH19"/>
    <mergeCell ref="A18:D18"/>
    <mergeCell ref="E18:K18"/>
    <mergeCell ref="L18:M18"/>
    <mergeCell ref="N18:Q18"/>
    <mergeCell ref="R18:U18"/>
    <mergeCell ref="V18:Z18"/>
    <mergeCell ref="A20:D20"/>
    <mergeCell ref="E20:Q20"/>
    <mergeCell ref="R20:U20"/>
    <mergeCell ref="V20:AH20"/>
    <mergeCell ref="A21:F21"/>
    <mergeCell ref="G21:Q21"/>
    <mergeCell ref="R21:W21"/>
    <mergeCell ref="X21:AH21"/>
    <mergeCell ref="AA28:AD28"/>
    <mergeCell ref="AE28:AH28"/>
    <mergeCell ref="AA27:AD27"/>
    <mergeCell ref="AE27:AH27"/>
    <mergeCell ref="A28:B28"/>
    <mergeCell ref="AA25:AD25"/>
    <mergeCell ref="AE25:AH25"/>
    <mergeCell ref="C26:H26"/>
    <mergeCell ref="I26:N26"/>
    <mergeCell ref="O26:S26"/>
    <mergeCell ref="T26:Z26"/>
    <mergeCell ref="AA26:AD26"/>
    <mergeCell ref="AE26:AH26"/>
    <mergeCell ref="A25:B25"/>
    <mergeCell ref="A26:B26"/>
    <mergeCell ref="C25:H25"/>
    <mergeCell ref="F56:Q56"/>
    <mergeCell ref="R56:V56"/>
    <mergeCell ref="W56:AH56"/>
    <mergeCell ref="A46:Q55"/>
    <mergeCell ref="R49:AH55"/>
    <mergeCell ref="V46:AB47"/>
    <mergeCell ref="R46:U46"/>
    <mergeCell ref="A22:F22"/>
    <mergeCell ref="G22:Q22"/>
    <mergeCell ref="R22:W22"/>
    <mergeCell ref="X22:AH22"/>
    <mergeCell ref="R44:AH44"/>
    <mergeCell ref="A44:Q44"/>
    <mergeCell ref="AA31:AD31"/>
    <mergeCell ref="AE31:AH31"/>
    <mergeCell ref="C30:H30"/>
    <mergeCell ref="I30:N30"/>
    <mergeCell ref="O30:S30"/>
    <mergeCell ref="T30:Z30"/>
    <mergeCell ref="AA30:AD30"/>
    <mergeCell ref="AE30:AH30"/>
    <mergeCell ref="T29:Z29"/>
    <mergeCell ref="AA29:AD29"/>
    <mergeCell ref="AE29:AH29"/>
    <mergeCell ref="M62:Q62"/>
    <mergeCell ref="AD62:AH62"/>
    <mergeCell ref="A56:E56"/>
    <mergeCell ref="A57:E57"/>
    <mergeCell ref="A58:E58"/>
    <mergeCell ref="A59:E59"/>
    <mergeCell ref="A60:E60"/>
    <mergeCell ref="R62:V62"/>
    <mergeCell ref="Y62:AC62"/>
    <mergeCell ref="A62:D62"/>
    <mergeCell ref="E62:G62"/>
    <mergeCell ref="H62:L62"/>
    <mergeCell ref="F60:Q60"/>
    <mergeCell ref="R60:V60"/>
    <mergeCell ref="W60:AH60"/>
    <mergeCell ref="F59:Q59"/>
    <mergeCell ref="R59:V59"/>
    <mergeCell ref="W59:AH59"/>
    <mergeCell ref="F58:Q58"/>
    <mergeCell ref="R58:V58"/>
    <mergeCell ref="W58:AH58"/>
    <mergeCell ref="F57:Q57"/>
    <mergeCell ref="R57:V57"/>
    <mergeCell ref="W57:AH57"/>
    <mergeCell ref="AA34:AD34"/>
    <mergeCell ref="AE34:AH34"/>
    <mergeCell ref="C33:H33"/>
    <mergeCell ref="I33:N33"/>
    <mergeCell ref="O33:S33"/>
    <mergeCell ref="T33:Z33"/>
    <mergeCell ref="AA33:AD33"/>
    <mergeCell ref="AE33:AH33"/>
    <mergeCell ref="C32:H32"/>
    <mergeCell ref="I32:N32"/>
    <mergeCell ref="O32:S32"/>
    <mergeCell ref="T32:Z32"/>
    <mergeCell ref="AA32:AD32"/>
    <mergeCell ref="AE32:AH32"/>
    <mergeCell ref="AA37:AD37"/>
    <mergeCell ref="AE37:AH37"/>
    <mergeCell ref="C36:H36"/>
    <mergeCell ref="I36:N36"/>
    <mergeCell ref="O36:S36"/>
    <mergeCell ref="T36:Z36"/>
    <mergeCell ref="AA36:AD36"/>
    <mergeCell ref="AE36:AH36"/>
    <mergeCell ref="C35:H35"/>
    <mergeCell ref="I35:N35"/>
    <mergeCell ref="O35:S35"/>
    <mergeCell ref="T35:Z35"/>
    <mergeCell ref="AA35:AD35"/>
    <mergeCell ref="AE35:AH35"/>
    <mergeCell ref="AA40:AD40"/>
    <mergeCell ref="AE40:AH40"/>
    <mergeCell ref="C39:H39"/>
    <mergeCell ref="I39:N39"/>
    <mergeCell ref="O39:S39"/>
    <mergeCell ref="T39:Z39"/>
    <mergeCell ref="AA39:AD39"/>
    <mergeCell ref="AE39:AH39"/>
    <mergeCell ref="C38:H38"/>
    <mergeCell ref="I38:N38"/>
    <mergeCell ref="O38:S38"/>
    <mergeCell ref="T38:Z38"/>
    <mergeCell ref="AA38:AD38"/>
    <mergeCell ref="AE38:AH38"/>
    <mergeCell ref="O31:S31"/>
    <mergeCell ref="T31:Z31"/>
    <mergeCell ref="A35:B35"/>
    <mergeCell ref="A36:B36"/>
    <mergeCell ref="A37:B37"/>
    <mergeCell ref="A40:B40"/>
    <mergeCell ref="C29:H29"/>
    <mergeCell ref="I29:N29"/>
    <mergeCell ref="O29:S29"/>
    <mergeCell ref="C40:H40"/>
    <mergeCell ref="I40:N40"/>
    <mergeCell ref="O40:S40"/>
    <mergeCell ref="T40:Z40"/>
    <mergeCell ref="C37:H37"/>
    <mergeCell ref="I37:N37"/>
    <mergeCell ref="O37:S37"/>
    <mergeCell ref="T37:Z37"/>
    <mergeCell ref="C34:H34"/>
    <mergeCell ref="I34:N34"/>
    <mergeCell ref="O34:S34"/>
    <mergeCell ref="T34:Z34"/>
    <mergeCell ref="A38:B38"/>
    <mergeCell ref="A39:B39"/>
    <mergeCell ref="A30:B30"/>
    <mergeCell ref="O25:S25"/>
    <mergeCell ref="T25:Z25"/>
    <mergeCell ref="C27:H27"/>
    <mergeCell ref="I27:N27"/>
    <mergeCell ref="O27:S27"/>
    <mergeCell ref="T27:Z27"/>
    <mergeCell ref="C28:H28"/>
    <mergeCell ref="I28:N28"/>
    <mergeCell ref="O28:S28"/>
    <mergeCell ref="T28:Z28"/>
    <mergeCell ref="A31:B31"/>
    <mergeCell ref="A32:B32"/>
    <mergeCell ref="A33:B33"/>
    <mergeCell ref="A34:B34"/>
    <mergeCell ref="A27:B27"/>
    <mergeCell ref="I25:N25"/>
    <mergeCell ref="A29:B29"/>
    <mergeCell ref="C31:H31"/>
    <mergeCell ref="I31:N31"/>
  </mergeCells>
  <conditionalFormatting sqref="AA26:AD40">
    <cfRule type="cellIs" dxfId="8" priority="1" operator="equal">
      <formula>"frei ohne Auflagen"</formula>
    </cfRule>
    <cfRule type="cellIs" dxfId="7" priority="2" operator="equal">
      <formula>"frei mit Auflagen"</formula>
    </cfRule>
    <cfRule type="cellIs" dxfId="6" priority="3" operator="equal">
      <formula>"nicht frei"</formula>
    </cfRule>
  </conditionalFormatting>
  <dataValidations disablePrompts="1" count="1">
    <dataValidation type="list" allowBlank="1" showInputMessage="1" showErrorMessage="1" sqref="AA26:AD40 AE27:AH40" xr:uid="{00000000-0002-0000-0900-000000000000}">
      <formula1>"frei ohne Auflagen, frei mit Auflagen, nicht frei"</formula1>
    </dataValidation>
  </dataValidations>
  <printOptions horizontalCentered="1"/>
  <pageMargins left="0.27559055118110237" right="0.23622047244094491" top="0.82677165354330717" bottom="0.39370078740157483" header="0.11811023622047245" footer="0.11811023622047245"/>
  <pageSetup paperSize="9" scale="68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rowBreaks count="1" manualBreakCount="1">
    <brk id="41" max="3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3" name="Check Box 33">
              <controlPr defaultSize="0" autoFill="0" autoLine="0" autoPict="0">
                <anchor moveWithCells="1">
                  <from>
                    <xdr:col>17</xdr:col>
                    <xdr:colOff>28575</xdr:colOff>
                    <xdr:row>6</xdr:row>
                    <xdr:rowOff>9525</xdr:rowOff>
                  </from>
                  <to>
                    <xdr:col>17</xdr:col>
                    <xdr:colOff>219075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4" name="Check Box 34">
              <controlPr defaultSize="0" autoFill="0" autoLine="0" autoPict="0">
                <anchor moveWithCells="1">
                  <from>
                    <xdr:col>17</xdr:col>
                    <xdr:colOff>28575</xdr:colOff>
                    <xdr:row>5</xdr:row>
                    <xdr:rowOff>9525</xdr:rowOff>
                  </from>
                  <to>
                    <xdr:col>17</xdr:col>
                    <xdr:colOff>219075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5" name="Check Box 35">
              <controlPr defaultSize="0" autoFill="0" autoLine="0" autoPict="0">
                <anchor moveWithCells="1">
                  <from>
                    <xdr:col>17</xdr:col>
                    <xdr:colOff>28575</xdr:colOff>
                    <xdr:row>4</xdr:row>
                    <xdr:rowOff>0</xdr:rowOff>
                  </from>
                  <to>
                    <xdr:col>17</xdr:col>
                    <xdr:colOff>219075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16" name="Check Box 36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180975</xdr:rowOff>
                  </from>
                  <to>
                    <xdr:col>17</xdr:col>
                    <xdr:colOff>219075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7" name="Check Box 37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0</xdr:rowOff>
                  </from>
                  <to>
                    <xdr:col>17</xdr:col>
                    <xdr:colOff>219075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8" name="Check Box 38">
              <controlPr defaultSize="0" autoFill="0" autoLine="0" autoPict="0">
                <anchor moveWithCells="1">
                  <from>
                    <xdr:col>17</xdr:col>
                    <xdr:colOff>28575</xdr:colOff>
                    <xdr:row>11</xdr:row>
                    <xdr:rowOff>9525</xdr:rowOff>
                  </from>
                  <to>
                    <xdr:col>17</xdr:col>
                    <xdr:colOff>219075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9" name="Check Box 39">
              <controlPr defaultSize="0" autoFill="0" autoLine="0" autoPict="0">
                <anchor moveWithCells="1">
                  <from>
                    <xdr:col>17</xdr:col>
                    <xdr:colOff>28575</xdr:colOff>
                    <xdr:row>10</xdr:row>
                    <xdr:rowOff>0</xdr:rowOff>
                  </from>
                  <to>
                    <xdr:col>17</xdr:col>
                    <xdr:colOff>219075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20" name="Check Box 40">
              <controlPr defaultSize="0" autoFill="0" autoLine="0" autoPict="0">
                <anchor moveWithCells="1">
                  <from>
                    <xdr:col>17</xdr:col>
                    <xdr:colOff>28575</xdr:colOff>
                    <xdr:row>7</xdr:row>
                    <xdr:rowOff>9525</xdr:rowOff>
                  </from>
                  <to>
                    <xdr:col>17</xdr:col>
                    <xdr:colOff>219075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1" name="Check Box 48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200025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22" name="Check Box 49">
              <controlPr defaultSize="0" autoFill="0" autoLine="0" autoPict="0">
                <anchor moveWithCells="1">
                  <from>
                    <xdr:col>28</xdr:col>
                    <xdr:colOff>19050</xdr:colOff>
                    <xdr:row>44</xdr:row>
                    <xdr:rowOff>19050</xdr:rowOff>
                  </from>
                  <to>
                    <xdr:col>28</xdr:col>
                    <xdr:colOff>200025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23" name="Check Box 71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209550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BB69"/>
  <sheetViews>
    <sheetView view="pageLayout" zoomScaleNormal="100" zoomScaleSheetLayoutView="115" workbookViewId="0">
      <selection activeCell="A2" sqref="A2"/>
    </sheetView>
  </sheetViews>
  <sheetFormatPr defaultColWidth="11.42578125" defaultRowHeight="14.25" outlineLevelRow="1" x14ac:dyDescent="0.2"/>
  <cols>
    <col min="1" max="5" width="4" style="70" customWidth="1"/>
    <col min="6" max="23" width="4.28515625" style="70" customWidth="1"/>
    <col min="24" max="27" width="2" style="70" customWidth="1"/>
    <col min="28" max="35" width="3.7109375" style="70" customWidth="1"/>
    <col min="36" max="36" width="9.7109375" style="70" hidden="1" customWidth="1"/>
    <col min="37" max="37" width="3.7109375" style="70" hidden="1" customWidth="1"/>
    <col min="38" max="38" width="9.140625" style="70" hidden="1" customWidth="1"/>
    <col min="39" max="39" width="3.7109375" style="70" hidden="1" customWidth="1"/>
    <col min="40" max="40" width="9.140625" style="70" hidden="1" customWidth="1"/>
    <col min="41" max="41" width="3.7109375" style="70" hidden="1" customWidth="1"/>
    <col min="42" max="42" width="9.140625" style="70" hidden="1" customWidth="1"/>
    <col min="43" max="43" width="3.7109375" style="70" hidden="1" customWidth="1"/>
    <col min="44" max="44" width="6.42578125" style="70" hidden="1" customWidth="1"/>
    <col min="45" max="45" width="9.7109375" style="70" hidden="1" customWidth="1"/>
    <col min="46" max="46" width="3.7109375" style="70" customWidth="1"/>
    <col min="47" max="47" width="9.140625" style="70" customWidth="1"/>
    <col min="48" max="48" width="3.7109375" style="70" customWidth="1"/>
    <col min="49" max="49" width="9.140625" style="70" customWidth="1"/>
    <col min="50" max="50" width="3.7109375" style="70" customWidth="1"/>
    <col min="51" max="51" width="9.140625" style="70" customWidth="1"/>
    <col min="52" max="52" width="3.7109375" style="70" customWidth="1"/>
    <col min="53" max="53" width="6.42578125" style="70" customWidth="1"/>
    <col min="54" max="54" width="9.7109375" style="70" customWidth="1"/>
    <col min="55" max="95" width="3.7109375" style="70" customWidth="1"/>
    <col min="96" max="16384" width="11.42578125" style="70"/>
  </cols>
  <sheetData>
    <row r="1" spans="1:33" ht="6.75" customHeight="1" x14ac:dyDescent="0.2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8"/>
    </row>
    <row r="2" spans="1:33" s="95" customFormat="1" ht="15" x14ac:dyDescent="0.2">
      <c r="A2" s="79"/>
      <c r="B2" s="80" t="str">
        <f>HLOOKUP(Deckblatt_Cover_sheet!$CV$1,Beschriftungstabelle!$A:$B,210,FALSE)</f>
        <v>Assessment: Series released Production Part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1"/>
    </row>
    <row r="3" spans="1:33" ht="15" thickBot="1" x14ac:dyDescent="0.25">
      <c r="A3" s="8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83"/>
    </row>
    <row r="4" spans="1:33" s="96" customFormat="1" ht="12" thickBot="1" x14ac:dyDescent="0.25">
      <c r="A4" s="641" t="str">
        <f>HLOOKUP(Deckblatt_Cover_sheet!$CV$1,Beschriftungstabelle!$A:$B,57,FALSE)</f>
        <v>Part number:</v>
      </c>
      <c r="B4" s="640"/>
      <c r="C4" s="640"/>
      <c r="D4" s="640"/>
      <c r="E4" s="640"/>
      <c r="F4" s="637"/>
      <c r="G4" s="638"/>
      <c r="H4" s="638"/>
      <c r="I4" s="638"/>
      <c r="J4" s="638"/>
      <c r="K4" s="639"/>
      <c r="L4" s="640" t="str">
        <f>HLOOKUP(Deckblatt_Cover_sheet!$CV$1,Beschriftungstabelle!$A:$B,53,FALSE)</f>
        <v>Description:</v>
      </c>
      <c r="M4" s="640"/>
      <c r="N4" s="640"/>
      <c r="O4" s="640"/>
      <c r="P4" s="637"/>
      <c r="Q4" s="638"/>
      <c r="R4" s="638"/>
      <c r="S4" s="638"/>
      <c r="T4" s="638"/>
      <c r="U4" s="638"/>
      <c r="V4" s="639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4"/>
    </row>
    <row r="5" spans="1:33" s="96" customFormat="1" ht="12" thickBot="1" x14ac:dyDescent="0.25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4"/>
    </row>
    <row r="6" spans="1:33" s="96" customFormat="1" ht="12" thickBot="1" x14ac:dyDescent="0.25">
      <c r="A6" s="641" t="str">
        <f>HLOOKUP(Deckblatt_Cover_sheet!$CV$1,Beschriftungstabelle!$A:$B,120,FALSE)</f>
        <v>Supplier:</v>
      </c>
      <c r="B6" s="640"/>
      <c r="C6" s="640"/>
      <c r="D6" s="640"/>
      <c r="E6" s="640"/>
      <c r="F6" s="637"/>
      <c r="G6" s="638"/>
      <c r="H6" s="638"/>
      <c r="I6" s="638"/>
      <c r="J6" s="638"/>
      <c r="K6" s="639"/>
      <c r="L6" s="640" t="str">
        <f>HLOOKUP(Deckblatt_Cover_sheet!$CV$1,Beschriftungstabelle!$A:$B,137,FALSE)</f>
        <v>Color:</v>
      </c>
      <c r="M6" s="640"/>
      <c r="N6" s="640"/>
      <c r="O6" s="640"/>
      <c r="P6" s="637"/>
      <c r="Q6" s="638"/>
      <c r="R6" s="638"/>
      <c r="S6" s="638"/>
      <c r="T6" s="638"/>
      <c r="U6" s="638"/>
      <c r="V6" s="639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4"/>
    </row>
    <row r="7" spans="1:33" ht="15" thickBot="1" x14ac:dyDescent="0.25">
      <c r="A7" s="87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88"/>
    </row>
    <row r="8" spans="1:33" ht="6.75" customHeight="1" x14ac:dyDescent="0.2">
      <c r="A8" s="82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7"/>
      <c r="Y8" s="77"/>
      <c r="Z8" s="77"/>
      <c r="AA8" s="77"/>
      <c r="AB8" s="77"/>
      <c r="AC8" s="77"/>
      <c r="AD8" s="77"/>
      <c r="AE8" s="77"/>
      <c r="AF8" s="77"/>
      <c r="AG8" s="78"/>
    </row>
    <row r="9" spans="1:33" s="97" customFormat="1" ht="12.75" x14ac:dyDescent="0.2">
      <c r="A9" s="89"/>
      <c r="B9" s="90" t="str">
        <f>HLOOKUP(Deckblatt_Cover_sheet!$CV$1,Beschriftungstabelle!$A:$B,139,FALSE)</f>
        <v>Design status:</v>
      </c>
      <c r="C9" s="72" t="s">
        <v>28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91"/>
    </row>
    <row r="10" spans="1:33" ht="15" thickBot="1" x14ac:dyDescent="0.25">
      <c r="A10" s="82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83"/>
    </row>
    <row r="11" spans="1:33" s="96" customFormat="1" ht="12" thickBot="1" x14ac:dyDescent="0.25">
      <c r="A11" s="641" t="str">
        <f>HLOOKUP(Deckblatt_Cover_sheet!$CV$1,Beschriftungstabelle!$A:$B,140,FALSE)</f>
        <v>presented:</v>
      </c>
      <c r="B11" s="640"/>
      <c r="C11" s="640"/>
      <c r="D11" s="640"/>
      <c r="E11" s="642"/>
      <c r="F11" s="637"/>
      <c r="G11" s="638"/>
      <c r="H11" s="638"/>
      <c r="I11" s="638"/>
      <c r="J11" s="638"/>
      <c r="K11" s="639"/>
      <c r="L11" s="641" t="str">
        <f>HLOOKUP(Deckblatt_Cover_sheet!$CV$1,Beschriftungstabelle!$A:$B,141,FALSE)</f>
        <v>current:</v>
      </c>
      <c r="M11" s="640"/>
      <c r="N11" s="640"/>
      <c r="O11" s="642"/>
      <c r="P11" s="637"/>
      <c r="Q11" s="638"/>
      <c r="R11" s="638"/>
      <c r="S11" s="638"/>
      <c r="T11" s="638"/>
      <c r="U11" s="638"/>
      <c r="V11" s="639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4"/>
    </row>
    <row r="12" spans="1:33" ht="15" thickBot="1" x14ac:dyDescent="0.25">
      <c r="A12" s="87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88"/>
    </row>
    <row r="13" spans="1:33" ht="8.25" customHeight="1" outlineLevel="1" x14ac:dyDescent="0.2">
      <c r="A13" s="82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8"/>
    </row>
    <row r="14" spans="1:33" s="97" customFormat="1" ht="12.75" outlineLevel="1" x14ac:dyDescent="0.2">
      <c r="A14" s="89"/>
      <c r="B14" s="90" t="str">
        <f>HLOOKUP(Deckblatt_Cover_sheet!$CV$1,Beschriftungstabelle!$A:$B,142,FALSE)</f>
        <v>For electronic devices: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91"/>
    </row>
    <row r="15" spans="1:33" ht="15" outlineLevel="1" thickBot="1" x14ac:dyDescent="0.25">
      <c r="A15" s="82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83"/>
    </row>
    <row r="16" spans="1:33" s="96" customFormat="1" ht="12" outlineLevel="1" thickBot="1" x14ac:dyDescent="0.25">
      <c r="A16" s="641" t="str">
        <f>HLOOKUP(Deckblatt_Cover_sheet!$CV$1,Beschriftungstabelle!$A:$B,143,FALSE)</f>
        <v>Hardware status:</v>
      </c>
      <c r="B16" s="640"/>
      <c r="C16" s="640"/>
      <c r="D16" s="640"/>
      <c r="E16" s="640"/>
      <c r="F16" s="637"/>
      <c r="G16" s="638"/>
      <c r="H16" s="638"/>
      <c r="I16" s="638"/>
      <c r="J16" s="638"/>
      <c r="K16" s="639"/>
      <c r="L16" s="640" t="str">
        <f>HLOOKUP(Deckblatt_Cover_sheet!$CV$1,Beschriftungstabelle!$A:$B,145,FALSE)</f>
        <v>Software status:</v>
      </c>
      <c r="M16" s="640"/>
      <c r="N16" s="640"/>
      <c r="O16" s="640"/>
      <c r="P16" s="637"/>
      <c r="Q16" s="638"/>
      <c r="R16" s="638"/>
      <c r="S16" s="638"/>
      <c r="T16" s="638"/>
      <c r="U16" s="638"/>
      <c r="V16" s="639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4"/>
    </row>
    <row r="17" spans="1:44" s="96" customFormat="1" ht="12" outlineLevel="1" thickBot="1" x14ac:dyDescent="0.25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4"/>
    </row>
    <row r="18" spans="1:44" s="96" customFormat="1" ht="12" outlineLevel="1" thickBot="1" x14ac:dyDescent="0.25">
      <c r="A18" s="641" t="str">
        <f>HLOOKUP(Deckblatt_Cover_sheet!$CV$1,Beschriftungstabelle!$A:$B,144,FALSE)</f>
        <v>Diagnosis status:</v>
      </c>
      <c r="B18" s="640"/>
      <c r="C18" s="640"/>
      <c r="D18" s="640"/>
      <c r="E18" s="640"/>
      <c r="F18" s="637"/>
      <c r="G18" s="638"/>
      <c r="H18" s="638"/>
      <c r="I18" s="638"/>
      <c r="J18" s="638"/>
      <c r="K18" s="639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4"/>
    </row>
    <row r="19" spans="1:44" s="97" customFormat="1" ht="12" customHeight="1" outlineLevel="1" thickBot="1" x14ac:dyDescent="0.25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4"/>
    </row>
    <row r="20" spans="1:44" s="97" customFormat="1" ht="12" customHeight="1" thickBot="1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44" s="97" customFormat="1" ht="15" customHeight="1" thickBot="1" x14ac:dyDescent="0.25">
      <c r="A21" s="620"/>
      <c r="B21" s="621"/>
      <c r="C21" s="621"/>
      <c r="D21" s="621"/>
      <c r="E21" s="621"/>
      <c r="F21" s="614" t="str">
        <f>HLOOKUP(Deckblatt_Cover_sheet!$CV$1,Beschriftungstabelle!$A:$B,146,FALSE)</f>
        <v>OK (green)</v>
      </c>
      <c r="G21" s="615"/>
      <c r="H21" s="615"/>
      <c r="I21" s="615"/>
      <c r="J21" s="615"/>
      <c r="K21" s="616"/>
      <c r="L21" s="611" t="str">
        <f>HLOOKUP(Deckblatt_Cover_sheet!$CV$1,Beschriftungstabelle!$A:$B,147,FALSE)</f>
        <v>conditionally OK (yellow)</v>
      </c>
      <c r="M21" s="612"/>
      <c r="N21" s="612"/>
      <c r="O21" s="612"/>
      <c r="P21" s="612"/>
      <c r="Q21" s="613"/>
      <c r="R21" s="617" t="str">
        <f>HLOOKUP(Deckblatt_Cover_sheet!$CV$1,Beschriftungstabelle!$A:$B,148,FALSE)</f>
        <v>not OK (red)</v>
      </c>
      <c r="S21" s="618"/>
      <c r="T21" s="618"/>
      <c r="U21" s="618"/>
      <c r="V21" s="618"/>
      <c r="W21" s="619"/>
      <c r="X21" s="581" t="str">
        <f>HLOOKUP(Deckblatt_Cover_sheet!$CV$1,Beschriftungstabelle!$A:$B,136,FALSE)</f>
        <v>Not applicable</v>
      </c>
      <c r="Y21" s="582"/>
      <c r="Z21" s="582"/>
      <c r="AA21" s="582"/>
      <c r="AB21" s="583"/>
      <c r="AC21" s="584" t="str">
        <f>HLOOKUP(Deckblatt_Cover_sheet!$CV$1,Beschriftungstabelle!$A:$B,94,FALSE)</f>
        <v>Comment:</v>
      </c>
      <c r="AD21" s="585"/>
      <c r="AE21" s="585"/>
      <c r="AF21" s="585"/>
      <c r="AG21" s="586"/>
    </row>
    <row r="22" spans="1:44" ht="12.95" customHeight="1" thickBot="1" x14ac:dyDescent="0.25">
      <c r="A22" s="622" t="str">
        <f>HLOOKUP(Deckblatt_Cover_sheet!$CV$1,Beschriftungstabelle!$A:$B,211,FALSE)</f>
        <v>Tools</v>
      </c>
      <c r="B22" s="622"/>
      <c r="C22" s="622"/>
      <c r="D22" s="622"/>
      <c r="E22" s="622"/>
      <c r="F22" s="574" t="str">
        <f>HLOOKUP(Deckblatt_Cover_sheet!$CV$1,Beschriftungstabelle!$A:$B,212,FALSE)</f>
        <v xml:space="preserve">Standard production tools </v>
      </c>
      <c r="G22" s="575"/>
      <c r="H22" s="575"/>
      <c r="I22" s="575"/>
      <c r="J22" s="575"/>
      <c r="K22" s="576"/>
      <c r="L22" s="574" t="str">
        <f>HLOOKUP(Deckblatt_Cover_sheet!$CV$1,Beschriftungstabelle!$A:$B,214,FALSE)</f>
        <v>Standard production tools</v>
      </c>
      <c r="M22" s="575"/>
      <c r="N22" s="575"/>
      <c r="O22" s="575"/>
      <c r="P22" s="575"/>
      <c r="Q22" s="576"/>
      <c r="R22" s="574" t="str">
        <f>HLOOKUP(Deckblatt_Cover_sheet!$CV$1,Beschriftungstabelle!$A:$B,216,FALSE)</f>
        <v>No standard production tools</v>
      </c>
      <c r="S22" s="575"/>
      <c r="T22" s="575"/>
      <c r="U22" s="575"/>
      <c r="V22" s="575"/>
      <c r="W22" s="576"/>
      <c r="X22" s="587"/>
      <c r="Y22" s="588"/>
      <c r="Z22" s="588"/>
      <c r="AA22" s="588"/>
      <c r="AB22" s="589"/>
      <c r="AC22" s="596"/>
      <c r="AD22" s="597"/>
      <c r="AE22" s="597"/>
      <c r="AF22" s="597"/>
      <c r="AG22" s="598"/>
    </row>
    <row r="23" spans="1:44" ht="25.5" customHeight="1" thickBot="1" x14ac:dyDescent="0.25">
      <c r="A23" s="622"/>
      <c r="B23" s="622"/>
      <c r="C23" s="622"/>
      <c r="D23" s="622"/>
      <c r="E23" s="622"/>
      <c r="F23" s="562" t="str">
        <f>HLOOKUP(Deckblatt_Cover_sheet!$CV$1,Beschriftungstabelle!$A:$B,213,FALSE)</f>
        <v>approved</v>
      </c>
      <c r="G23" s="563"/>
      <c r="H23" s="563"/>
      <c r="I23" s="563"/>
      <c r="J23" s="563"/>
      <c r="K23" s="564"/>
      <c r="L23" s="562" t="str">
        <f>HLOOKUP(Deckblatt_Cover_sheet!$CV$1,Beschriftungstabelle!$A:$B,215,FALSE)</f>
        <v>optimization necessary, but no quality deterioration to be expected in series</v>
      </c>
      <c r="M23" s="563"/>
      <c r="N23" s="563"/>
      <c r="O23" s="563"/>
      <c r="P23" s="563"/>
      <c r="Q23" s="564"/>
      <c r="R23" s="562"/>
      <c r="S23" s="563"/>
      <c r="T23" s="563"/>
      <c r="U23" s="563"/>
      <c r="V23" s="563"/>
      <c r="W23" s="564"/>
      <c r="X23" s="590"/>
      <c r="Y23" s="591"/>
      <c r="Z23" s="591"/>
      <c r="AA23" s="591"/>
      <c r="AB23" s="592"/>
      <c r="AC23" s="599"/>
      <c r="AD23" s="600"/>
      <c r="AE23" s="600"/>
      <c r="AF23" s="600"/>
      <c r="AG23" s="601"/>
    </row>
    <row r="24" spans="1:44" ht="15.75" customHeight="1" thickBot="1" x14ac:dyDescent="0.25">
      <c r="A24" s="622"/>
      <c r="B24" s="622"/>
      <c r="C24" s="622"/>
      <c r="D24" s="622"/>
      <c r="E24" s="622"/>
      <c r="F24" s="562"/>
      <c r="G24" s="563"/>
      <c r="H24" s="563"/>
      <c r="I24" s="563"/>
      <c r="J24" s="563"/>
      <c r="K24" s="564"/>
      <c r="L24" s="562"/>
      <c r="M24" s="563"/>
      <c r="N24" s="563"/>
      <c r="O24" s="563"/>
      <c r="P24" s="563"/>
      <c r="Q24" s="564"/>
      <c r="R24" s="562"/>
      <c r="S24" s="563"/>
      <c r="T24" s="563"/>
      <c r="U24" s="563"/>
      <c r="V24" s="563"/>
      <c r="W24" s="564"/>
      <c r="X24" s="590"/>
      <c r="Y24" s="591"/>
      <c r="Z24" s="591"/>
      <c r="AA24" s="591"/>
      <c r="AB24" s="592"/>
      <c r="AC24" s="599"/>
      <c r="AD24" s="600"/>
      <c r="AE24" s="600"/>
      <c r="AF24" s="600"/>
      <c r="AG24" s="601"/>
    </row>
    <row r="25" spans="1:44" ht="15.75" customHeight="1" thickBot="1" x14ac:dyDescent="0.25">
      <c r="A25" s="622"/>
      <c r="B25" s="622"/>
      <c r="C25" s="622"/>
      <c r="D25" s="622"/>
      <c r="E25" s="622"/>
      <c r="F25" s="565"/>
      <c r="G25" s="566"/>
      <c r="H25" s="566"/>
      <c r="I25" s="566"/>
      <c r="J25" s="566"/>
      <c r="K25" s="567"/>
      <c r="L25" s="565"/>
      <c r="M25" s="566"/>
      <c r="N25" s="566"/>
      <c r="O25" s="566"/>
      <c r="P25" s="566"/>
      <c r="Q25" s="567"/>
      <c r="R25" s="565"/>
      <c r="S25" s="566"/>
      <c r="T25" s="566"/>
      <c r="U25" s="566"/>
      <c r="V25" s="566"/>
      <c r="W25" s="567"/>
      <c r="X25" s="593"/>
      <c r="Y25" s="594"/>
      <c r="Z25" s="594"/>
      <c r="AA25" s="594"/>
      <c r="AB25" s="595"/>
      <c r="AC25" s="602"/>
      <c r="AD25" s="603"/>
      <c r="AE25" s="603"/>
      <c r="AF25" s="603"/>
      <c r="AG25" s="604"/>
      <c r="AJ25" s="70" t="b">
        <v>0</v>
      </c>
      <c r="AL25" s="70" t="b">
        <v>0</v>
      </c>
      <c r="AN25" s="70" t="b">
        <v>0</v>
      </c>
      <c r="AR25" s="70" t="str">
        <f>IF(AP25=TRUE,"grün",IF(AN25=TRUE,"rot",IF(AL25=TRUE,"gelb",IF(AJ25=TRUE,"grün",""))))</f>
        <v/>
      </c>
    </row>
    <row r="26" spans="1:44" ht="24" customHeight="1" thickBot="1" x14ac:dyDescent="0.25">
      <c r="A26" s="622" t="str">
        <f>HLOOKUP(Deckblatt_Cover_sheet!$CV$1,Beschriftungstabelle!$A:$B,217,FALSE)</f>
        <v>Dimension</v>
      </c>
      <c r="B26" s="622"/>
      <c r="C26" s="622"/>
      <c r="D26" s="622"/>
      <c r="E26" s="622"/>
      <c r="F26" s="574" t="str">
        <f>HLOOKUP(Deckblatt_Cover_sheet!$CV$1,Beschriftungstabelle!$A:$B,210,FALSE)</f>
        <v>Assessment: Series released Production Part</v>
      </c>
      <c r="G26" s="575"/>
      <c r="H26" s="575"/>
      <c r="I26" s="575"/>
      <c r="J26" s="575"/>
      <c r="K26" s="576"/>
      <c r="L26" s="574" t="str">
        <f>HLOOKUP(Deckblatt_Cover_sheet!$CV$1,Beschriftungstabelle!$A:$B,220,FALSE)</f>
        <v>Dimensionally OK,</v>
      </c>
      <c r="M26" s="575"/>
      <c r="N26" s="575"/>
      <c r="O26" s="575"/>
      <c r="P26" s="575"/>
      <c r="Q26" s="576"/>
      <c r="R26" s="574" t="str">
        <f>HLOOKUP(Deckblatt_Cover_sheet!$CV$1,Beschriftungstabelle!$A:$B,222,FALSE)</f>
        <v>Dimensionally not OK</v>
      </c>
      <c r="S26" s="575"/>
      <c r="T26" s="575"/>
      <c r="U26" s="575"/>
      <c r="V26" s="575"/>
      <c r="W26" s="576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R26" s="70" t="str">
        <f t="shared" ref="AR26:AR51" si="0">IF(AP26=TRUE,"grün",IF(AN26=TRUE,"rot",IF(AL26=TRUE,"gelb",IF(AJ26=TRUE,"grün",""))))</f>
        <v/>
      </c>
    </row>
    <row r="27" spans="1:44" ht="15.75" customHeight="1" thickBot="1" x14ac:dyDescent="0.25">
      <c r="A27" s="622"/>
      <c r="B27" s="622"/>
      <c r="C27" s="622"/>
      <c r="D27" s="622"/>
      <c r="E27" s="622"/>
      <c r="F27" s="562" t="str">
        <f>HLOOKUP(Deckblatt_Cover_sheet!$CV$1,Beschriftungstabelle!$A:$B,218,FALSE)</f>
        <v>Dimensionally OK</v>
      </c>
      <c r="G27" s="563"/>
      <c r="H27" s="563"/>
      <c r="I27" s="563"/>
      <c r="J27" s="563"/>
      <c r="K27" s="564"/>
      <c r="L27" s="562" t="str">
        <f>HLOOKUP(Deckblatt_Cover_sheet!$CV$1,Beschriftungstabelle!$A:$B,221,FALSE)</f>
        <v>rework by supplier or not critical dimensions OK (action authorization)</v>
      </c>
      <c r="M27" s="563"/>
      <c r="N27" s="563"/>
      <c r="O27" s="563"/>
      <c r="P27" s="563"/>
      <c r="Q27" s="564"/>
      <c r="R27" s="562"/>
      <c r="S27" s="563"/>
      <c r="T27" s="563"/>
      <c r="U27" s="563"/>
      <c r="V27" s="563"/>
      <c r="W27" s="564"/>
      <c r="X27" s="577"/>
      <c r="Y27" s="577"/>
      <c r="Z27" s="577"/>
      <c r="AA27" s="577"/>
      <c r="AB27" s="577"/>
      <c r="AC27" s="577"/>
      <c r="AD27" s="577"/>
      <c r="AE27" s="577"/>
      <c r="AF27" s="577"/>
      <c r="AG27" s="577"/>
      <c r="AR27" s="70" t="str">
        <f t="shared" si="0"/>
        <v/>
      </c>
    </row>
    <row r="28" spans="1:44" ht="8.25" customHeight="1" thickBot="1" x14ac:dyDescent="0.25">
      <c r="A28" s="622"/>
      <c r="B28" s="622"/>
      <c r="C28" s="622"/>
      <c r="D28" s="622"/>
      <c r="E28" s="622"/>
      <c r="F28" s="562"/>
      <c r="G28" s="563"/>
      <c r="H28" s="563"/>
      <c r="I28" s="563"/>
      <c r="J28" s="563"/>
      <c r="K28" s="564"/>
      <c r="L28" s="562"/>
      <c r="M28" s="563"/>
      <c r="N28" s="563"/>
      <c r="O28" s="563"/>
      <c r="P28" s="563"/>
      <c r="Q28" s="564"/>
      <c r="R28" s="562"/>
      <c r="S28" s="563"/>
      <c r="T28" s="563"/>
      <c r="U28" s="563"/>
      <c r="V28" s="563"/>
      <c r="W28" s="564"/>
      <c r="X28" s="577"/>
      <c r="Y28" s="577"/>
      <c r="Z28" s="577"/>
      <c r="AA28" s="577"/>
      <c r="AB28" s="577"/>
      <c r="AC28" s="577"/>
      <c r="AD28" s="577"/>
      <c r="AE28" s="577"/>
      <c r="AF28" s="577"/>
      <c r="AG28" s="577"/>
      <c r="AR28" s="70" t="str">
        <f t="shared" si="0"/>
        <v/>
      </c>
    </row>
    <row r="29" spans="1:44" ht="15.75" customHeight="1" thickBot="1" x14ac:dyDescent="0.25">
      <c r="A29" s="622"/>
      <c r="B29" s="622"/>
      <c r="C29" s="622"/>
      <c r="D29" s="622"/>
      <c r="E29" s="622"/>
      <c r="F29" s="562"/>
      <c r="G29" s="563"/>
      <c r="H29" s="563"/>
      <c r="I29" s="563"/>
      <c r="J29" s="563"/>
      <c r="K29" s="564"/>
      <c r="L29" s="562"/>
      <c r="M29" s="563"/>
      <c r="N29" s="563"/>
      <c r="O29" s="563"/>
      <c r="P29" s="563"/>
      <c r="Q29" s="564"/>
      <c r="R29" s="562"/>
      <c r="S29" s="563"/>
      <c r="T29" s="563"/>
      <c r="U29" s="563"/>
      <c r="V29" s="563"/>
      <c r="W29" s="564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R29" s="70" t="str">
        <f t="shared" si="0"/>
        <v/>
      </c>
    </row>
    <row r="30" spans="1:44" ht="15.75" customHeight="1" thickBot="1" x14ac:dyDescent="0.25">
      <c r="A30" s="622"/>
      <c r="B30" s="622"/>
      <c r="C30" s="622"/>
      <c r="D30" s="622"/>
      <c r="E30" s="622"/>
      <c r="F30" s="565"/>
      <c r="G30" s="566"/>
      <c r="H30" s="566"/>
      <c r="I30" s="566"/>
      <c r="J30" s="566"/>
      <c r="K30" s="567"/>
      <c r="L30" s="565"/>
      <c r="M30" s="566"/>
      <c r="N30" s="566"/>
      <c r="O30" s="566"/>
      <c r="P30" s="566"/>
      <c r="Q30" s="567"/>
      <c r="R30" s="565"/>
      <c r="S30" s="566"/>
      <c r="T30" s="566"/>
      <c r="U30" s="566"/>
      <c r="V30" s="566"/>
      <c r="W30" s="567"/>
      <c r="X30" s="577"/>
      <c r="Y30" s="577"/>
      <c r="Z30" s="577"/>
      <c r="AA30" s="577"/>
      <c r="AB30" s="577"/>
      <c r="AC30" s="577"/>
      <c r="AD30" s="577"/>
      <c r="AE30" s="577"/>
      <c r="AF30" s="577"/>
      <c r="AG30" s="577"/>
      <c r="AJ30" s="70" t="b">
        <v>0</v>
      </c>
      <c r="AL30" s="70" t="b">
        <v>0</v>
      </c>
      <c r="AN30" s="70" t="b">
        <v>0</v>
      </c>
      <c r="AR30" s="70" t="str">
        <f t="shared" si="0"/>
        <v/>
      </c>
    </row>
    <row r="31" spans="1:44" ht="12.95" customHeight="1" thickBot="1" x14ac:dyDescent="0.25">
      <c r="A31" s="605" t="str">
        <f>HLOOKUP(Deckblatt_Cover_sheet!$CV$1,Beschriftungstabelle!$A:$B,223,FALSE)</f>
        <v>Surface/Structure
Color/Grain</v>
      </c>
      <c r="B31" s="606"/>
      <c r="C31" s="606"/>
      <c r="D31" s="606"/>
      <c r="E31" s="606"/>
      <c r="F31" s="578" t="str">
        <f>HLOOKUP(Deckblatt_Cover_sheet!$CV$1,Beschriftungstabelle!$A:$B,224,FALSE)</f>
        <v>OK</v>
      </c>
      <c r="G31" s="579"/>
      <c r="H31" s="579"/>
      <c r="I31" s="579"/>
      <c r="J31" s="579"/>
      <c r="K31" s="580"/>
      <c r="L31" s="578" t="str">
        <f>HLOOKUP(Deckblatt_Cover_sheet!$CV$1,Beschriftungstabelle!$A:$B,226,FALSE)</f>
        <v>Just acceptable</v>
      </c>
      <c r="M31" s="579"/>
      <c r="N31" s="579"/>
      <c r="O31" s="579"/>
      <c r="P31" s="579"/>
      <c r="Q31" s="580"/>
      <c r="R31" s="578" t="str">
        <f>HLOOKUP(Deckblatt_Cover_sheet!$CV$1,Beschriftungstabelle!$A:$B,228,FALSE)</f>
        <v>Large deviations / defects</v>
      </c>
      <c r="S31" s="579"/>
      <c r="T31" s="579"/>
      <c r="U31" s="579"/>
      <c r="V31" s="579"/>
      <c r="W31" s="580"/>
      <c r="X31" s="577"/>
      <c r="Y31" s="577"/>
      <c r="Z31" s="577"/>
      <c r="AA31" s="577"/>
      <c r="AB31" s="577"/>
      <c r="AC31" s="577"/>
      <c r="AD31" s="577"/>
      <c r="AE31" s="577"/>
      <c r="AF31" s="577"/>
      <c r="AG31" s="577"/>
      <c r="AR31" s="70" t="str">
        <f t="shared" si="0"/>
        <v/>
      </c>
    </row>
    <row r="32" spans="1:44" ht="39.75" customHeight="1" thickBot="1" x14ac:dyDescent="0.25">
      <c r="A32" s="607"/>
      <c r="B32" s="608"/>
      <c r="C32" s="608"/>
      <c r="D32" s="608"/>
      <c r="E32" s="608"/>
      <c r="F32" s="562" t="str">
        <f>HLOOKUP(Deckblatt_Cover_sheet!$CV$1,Beschriftungstabelle!$A:$B,225,FALSE)</f>
        <v>no sunk spots, no waviness</v>
      </c>
      <c r="G32" s="563"/>
      <c r="H32" s="563"/>
      <c r="I32" s="563"/>
      <c r="J32" s="563"/>
      <c r="K32" s="564"/>
      <c r="L32" s="562" t="str">
        <f>HLOOKUP(Deckblatt_Cover_sheet!$CV$1,Beschriftungstabelle!$A:$B,227,FALSE)</f>
        <v>corresponds to customer boundary sample</v>
      </c>
      <c r="M32" s="563"/>
      <c r="N32" s="563"/>
      <c r="O32" s="563"/>
      <c r="P32" s="563"/>
      <c r="Q32" s="564"/>
      <c r="R32" s="562"/>
      <c r="S32" s="563"/>
      <c r="T32" s="563"/>
      <c r="U32" s="563"/>
      <c r="V32" s="563"/>
      <c r="W32" s="564"/>
      <c r="X32" s="577"/>
      <c r="Y32" s="577"/>
      <c r="Z32" s="577"/>
      <c r="AA32" s="577"/>
      <c r="AB32" s="577"/>
      <c r="AC32" s="577"/>
      <c r="AD32" s="577"/>
      <c r="AE32" s="577"/>
      <c r="AF32" s="577"/>
      <c r="AG32" s="577"/>
      <c r="AR32" s="70" t="str">
        <f t="shared" si="0"/>
        <v/>
      </c>
    </row>
    <row r="33" spans="1:44" ht="19.5" customHeight="1" thickBot="1" x14ac:dyDescent="0.25">
      <c r="A33" s="609"/>
      <c r="B33" s="610"/>
      <c r="C33" s="610"/>
      <c r="D33" s="610"/>
      <c r="E33" s="610"/>
      <c r="F33" s="565"/>
      <c r="G33" s="566"/>
      <c r="H33" s="566"/>
      <c r="I33" s="566"/>
      <c r="J33" s="566"/>
      <c r="K33" s="567"/>
      <c r="L33" s="565"/>
      <c r="M33" s="566"/>
      <c r="N33" s="566"/>
      <c r="O33" s="566"/>
      <c r="P33" s="566"/>
      <c r="Q33" s="567"/>
      <c r="R33" s="565"/>
      <c r="S33" s="566"/>
      <c r="T33" s="566"/>
      <c r="U33" s="566"/>
      <c r="V33" s="566"/>
      <c r="W33" s="567"/>
      <c r="X33" s="577"/>
      <c r="Y33" s="577"/>
      <c r="Z33" s="577"/>
      <c r="AA33" s="577"/>
      <c r="AB33" s="577"/>
      <c r="AC33" s="577"/>
      <c r="AD33" s="577"/>
      <c r="AE33" s="577"/>
      <c r="AF33" s="577"/>
      <c r="AG33" s="577"/>
      <c r="AJ33" s="70" t="b">
        <v>0</v>
      </c>
      <c r="AL33" s="70" t="b">
        <v>0</v>
      </c>
      <c r="AN33" s="70" t="b">
        <v>0</v>
      </c>
      <c r="AP33" s="70" t="b">
        <v>0</v>
      </c>
      <c r="AR33" s="70" t="str">
        <f t="shared" si="0"/>
        <v/>
      </c>
    </row>
    <row r="34" spans="1:44" ht="18.75" customHeight="1" thickBot="1" x14ac:dyDescent="0.25">
      <c r="A34" s="623" t="str">
        <f>HLOOKUP(Deckblatt_Cover_sheet!$CV$1,Beschriftungstabelle!$A:$B,229,FALSE)</f>
        <v>Material</v>
      </c>
      <c r="B34" s="623"/>
      <c r="C34" s="623"/>
      <c r="D34" s="623"/>
      <c r="E34" s="623"/>
      <c r="F34" s="574" t="str">
        <f>HLOOKUP(Deckblatt_Cover_sheet!$CV$1,Beschriftungstabelle!$A:$B,230,FALSE)</f>
        <v>Production material</v>
      </c>
      <c r="G34" s="575"/>
      <c r="H34" s="575"/>
      <c r="I34" s="575"/>
      <c r="J34" s="575"/>
      <c r="K34" s="576"/>
      <c r="L34" s="574" t="str">
        <f>HLOOKUP(Deckblatt_Cover_sheet!$CV$1,Beschriftungstabelle!$A:$B,232,FALSE)</f>
        <v>No production material or other processing</v>
      </c>
      <c r="M34" s="575"/>
      <c r="N34" s="575"/>
      <c r="O34" s="575"/>
      <c r="P34" s="575"/>
      <c r="Q34" s="576"/>
      <c r="R34" s="574" t="str">
        <f>HLOOKUP(Deckblatt_Cover_sheet!$CV$1,Beschriftungstabelle!$A:$B,234,FALSE)</f>
        <v>No production material</v>
      </c>
      <c r="S34" s="575"/>
      <c r="T34" s="575"/>
      <c r="U34" s="575"/>
      <c r="V34" s="575"/>
      <c r="W34" s="576"/>
      <c r="X34" s="577"/>
      <c r="Y34" s="577"/>
      <c r="Z34" s="577"/>
      <c r="AA34" s="577"/>
      <c r="AB34" s="577"/>
      <c r="AC34" s="577"/>
      <c r="AD34" s="577"/>
      <c r="AE34" s="577"/>
      <c r="AF34" s="577"/>
      <c r="AG34" s="577"/>
      <c r="AR34" s="70" t="str">
        <f t="shared" si="0"/>
        <v/>
      </c>
    </row>
    <row r="35" spans="1:44" ht="17.25" customHeight="1" thickBot="1" x14ac:dyDescent="0.25">
      <c r="A35" s="624"/>
      <c r="B35" s="624"/>
      <c r="C35" s="624"/>
      <c r="D35" s="624"/>
      <c r="E35" s="624"/>
      <c r="F35" s="562" t="str">
        <f>HLOOKUP(Deckblatt_Cover_sheet!$CV$1,Beschriftungstabelle!$A:$B,231,FALSE)</f>
        <v>Drawing requirement met</v>
      </c>
      <c r="G35" s="563"/>
      <c r="H35" s="563"/>
      <c r="I35" s="563"/>
      <c r="J35" s="563"/>
      <c r="K35" s="564"/>
      <c r="L35" s="562" t="str">
        <f>HLOOKUP(Deckblatt_Cover_sheet!$CV$1,Beschriftungstabelle!$A:$B,233,FALSE)</f>
        <v>but action authorization. 
Incomplete IMDS sheet existing.</v>
      </c>
      <c r="M35" s="563"/>
      <c r="N35" s="563"/>
      <c r="O35" s="563"/>
      <c r="P35" s="563"/>
      <c r="Q35" s="564"/>
      <c r="R35" s="562" t="str">
        <f>HLOOKUP(Deckblatt_Cover_sheet!$CV$1,Beschriftungstabelle!$A:$B,235,FALSE)</f>
        <v>IMDS sheet not existing.</v>
      </c>
      <c r="S35" s="563"/>
      <c r="T35" s="563"/>
      <c r="U35" s="563"/>
      <c r="V35" s="563"/>
      <c r="W35" s="564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R35" s="70" t="str">
        <f t="shared" si="0"/>
        <v/>
      </c>
    </row>
    <row r="36" spans="1:44" ht="6.75" customHeight="1" thickBot="1" x14ac:dyDescent="0.25">
      <c r="A36" s="624"/>
      <c r="B36" s="624"/>
      <c r="C36" s="624"/>
      <c r="D36" s="624"/>
      <c r="E36" s="624"/>
      <c r="F36" s="562"/>
      <c r="G36" s="563"/>
      <c r="H36" s="563"/>
      <c r="I36" s="563"/>
      <c r="J36" s="563"/>
      <c r="K36" s="564"/>
      <c r="L36" s="562"/>
      <c r="M36" s="563"/>
      <c r="N36" s="563"/>
      <c r="O36" s="563"/>
      <c r="P36" s="563"/>
      <c r="Q36" s="564"/>
      <c r="R36" s="562"/>
      <c r="S36" s="563"/>
      <c r="T36" s="563"/>
      <c r="U36" s="563"/>
      <c r="V36" s="563"/>
      <c r="W36" s="564"/>
      <c r="X36" s="577"/>
      <c r="Y36" s="577"/>
      <c r="Z36" s="577"/>
      <c r="AA36" s="577"/>
      <c r="AB36" s="577"/>
      <c r="AC36" s="577"/>
      <c r="AD36" s="577"/>
      <c r="AE36" s="577"/>
      <c r="AF36" s="577"/>
      <c r="AG36" s="577"/>
      <c r="AR36" s="70" t="str">
        <f t="shared" si="0"/>
        <v/>
      </c>
    </row>
    <row r="37" spans="1:44" ht="17.25" customHeight="1" thickBot="1" x14ac:dyDescent="0.25">
      <c r="A37" s="624"/>
      <c r="B37" s="624"/>
      <c r="C37" s="624"/>
      <c r="D37" s="624"/>
      <c r="E37" s="624"/>
      <c r="F37" s="562"/>
      <c r="G37" s="563"/>
      <c r="H37" s="563"/>
      <c r="I37" s="563"/>
      <c r="J37" s="563"/>
      <c r="K37" s="564"/>
      <c r="L37" s="562"/>
      <c r="M37" s="563"/>
      <c r="N37" s="563"/>
      <c r="O37" s="563"/>
      <c r="P37" s="563"/>
      <c r="Q37" s="564"/>
      <c r="R37" s="562"/>
      <c r="S37" s="563"/>
      <c r="T37" s="563"/>
      <c r="U37" s="563"/>
      <c r="V37" s="563"/>
      <c r="W37" s="564"/>
      <c r="X37" s="577"/>
      <c r="Y37" s="577"/>
      <c r="Z37" s="577"/>
      <c r="AA37" s="577"/>
      <c r="AB37" s="577"/>
      <c r="AC37" s="577"/>
      <c r="AD37" s="577"/>
      <c r="AE37" s="577"/>
      <c r="AF37" s="577"/>
      <c r="AG37" s="577"/>
      <c r="AR37" s="70" t="str">
        <f t="shared" si="0"/>
        <v/>
      </c>
    </row>
    <row r="38" spans="1:44" ht="17.25" customHeight="1" thickBot="1" x14ac:dyDescent="0.25">
      <c r="A38" s="625"/>
      <c r="B38" s="625"/>
      <c r="C38" s="625"/>
      <c r="D38" s="625"/>
      <c r="E38" s="625"/>
      <c r="F38" s="565"/>
      <c r="G38" s="566"/>
      <c r="H38" s="566"/>
      <c r="I38" s="566"/>
      <c r="J38" s="566"/>
      <c r="K38" s="567"/>
      <c r="L38" s="565"/>
      <c r="M38" s="566"/>
      <c r="N38" s="566"/>
      <c r="O38" s="566"/>
      <c r="P38" s="566"/>
      <c r="Q38" s="567"/>
      <c r="R38" s="565"/>
      <c r="S38" s="566"/>
      <c r="T38" s="566"/>
      <c r="U38" s="566"/>
      <c r="V38" s="566"/>
      <c r="W38" s="567"/>
      <c r="X38" s="577"/>
      <c r="Y38" s="577"/>
      <c r="Z38" s="577"/>
      <c r="AA38" s="577"/>
      <c r="AB38" s="577"/>
      <c r="AC38" s="577"/>
      <c r="AD38" s="577"/>
      <c r="AE38" s="577"/>
      <c r="AF38" s="577"/>
      <c r="AG38" s="577"/>
      <c r="AJ38" s="70" t="b">
        <v>0</v>
      </c>
      <c r="AL38" s="70" t="b">
        <v>0</v>
      </c>
      <c r="AN38" s="70" t="b">
        <v>0</v>
      </c>
      <c r="AR38" s="70" t="str">
        <f t="shared" si="0"/>
        <v/>
      </c>
    </row>
    <row r="39" spans="1:44" ht="12.95" customHeight="1" thickBot="1" x14ac:dyDescent="0.25">
      <c r="A39" s="623" t="str">
        <f>HLOOKUP(Deckblatt_Cover_sheet!$CV$1,Beschriftungstabelle!$A:$B,236,FALSE)</f>
        <v>Installability</v>
      </c>
      <c r="B39" s="623"/>
      <c r="C39" s="623"/>
      <c r="D39" s="623"/>
      <c r="E39" s="623"/>
      <c r="F39" s="574" t="str">
        <f>HLOOKUP(Deckblatt_Cover_sheet!$CV$1,Beschriftungstabelle!$A:$B,237,FALSE)</f>
        <v>Installable</v>
      </c>
      <c r="G39" s="575"/>
      <c r="H39" s="575"/>
      <c r="I39" s="575"/>
      <c r="J39" s="575"/>
      <c r="K39" s="576"/>
      <c r="L39" s="574" t="str">
        <f>HLOOKUP(Deckblatt_Cover_sheet!$CV$1,Beschriftungstabelle!$A:$B,239,FALSE)</f>
        <v>Installable</v>
      </c>
      <c r="M39" s="575"/>
      <c r="N39" s="575"/>
      <c r="O39" s="575"/>
      <c r="P39" s="575"/>
      <c r="Q39" s="576"/>
      <c r="R39" s="574" t="str">
        <f>HLOOKUP(Deckblatt_Cover_sheet!$CV$1,Beschriftungstabelle!$A:$B,241,FALSE)</f>
        <v>Not installable</v>
      </c>
      <c r="S39" s="575"/>
      <c r="T39" s="575"/>
      <c r="U39" s="575"/>
      <c r="V39" s="575"/>
      <c r="W39" s="576"/>
      <c r="X39" s="577"/>
      <c r="Y39" s="577"/>
      <c r="Z39" s="577"/>
      <c r="AA39" s="577"/>
      <c r="AB39" s="577"/>
      <c r="AC39" s="577"/>
      <c r="AD39" s="577"/>
      <c r="AE39" s="577"/>
      <c r="AF39" s="577"/>
      <c r="AG39" s="577"/>
      <c r="AR39" s="70" t="str">
        <f t="shared" si="0"/>
        <v/>
      </c>
    </row>
    <row r="40" spans="1:44" ht="27.75" customHeight="1" thickBot="1" x14ac:dyDescent="0.25">
      <c r="A40" s="624"/>
      <c r="B40" s="624"/>
      <c r="C40" s="624"/>
      <c r="D40" s="624"/>
      <c r="E40" s="624"/>
      <c r="F40" s="562" t="str">
        <f>HLOOKUP(Deckblatt_Cover_sheet!$CV$1,Beschriftungstabelle!$A:$B,238,FALSE)</f>
        <v>without additional work</v>
      </c>
      <c r="G40" s="563"/>
      <c r="H40" s="563"/>
      <c r="I40" s="563"/>
      <c r="J40" s="563"/>
      <c r="K40" s="564"/>
      <c r="L40" s="562" t="str">
        <f>HLOOKUP(Deckblatt_Cover_sheet!$CV$1,Beschriftungstabelle!$A:$B,240,FALSE)</f>
        <v>with additional work</v>
      </c>
      <c r="M40" s="563"/>
      <c r="N40" s="563"/>
      <c r="O40" s="563"/>
      <c r="P40" s="563"/>
      <c r="Q40" s="564"/>
      <c r="R40" s="562"/>
      <c r="S40" s="563"/>
      <c r="T40" s="563"/>
      <c r="U40" s="563"/>
      <c r="V40" s="563"/>
      <c r="W40" s="564"/>
      <c r="X40" s="577"/>
      <c r="Y40" s="577"/>
      <c r="Z40" s="577"/>
      <c r="AA40" s="577"/>
      <c r="AB40" s="577"/>
      <c r="AC40" s="577"/>
      <c r="AD40" s="577"/>
      <c r="AE40" s="577"/>
      <c r="AF40" s="577"/>
      <c r="AG40" s="577"/>
      <c r="AR40" s="70" t="str">
        <f t="shared" si="0"/>
        <v/>
      </c>
    </row>
    <row r="41" spans="1:44" ht="15" customHeight="1" thickBot="1" x14ac:dyDescent="0.25">
      <c r="A41" s="624"/>
      <c r="B41" s="624"/>
      <c r="C41" s="624"/>
      <c r="D41" s="624"/>
      <c r="E41" s="624"/>
      <c r="F41" s="562"/>
      <c r="G41" s="563"/>
      <c r="H41" s="563"/>
      <c r="I41" s="563"/>
      <c r="J41" s="563"/>
      <c r="K41" s="564"/>
      <c r="L41" s="562"/>
      <c r="M41" s="563"/>
      <c r="N41" s="563"/>
      <c r="O41" s="563"/>
      <c r="P41" s="563"/>
      <c r="Q41" s="564"/>
      <c r="R41" s="562"/>
      <c r="S41" s="563"/>
      <c r="T41" s="563"/>
      <c r="U41" s="563"/>
      <c r="V41" s="563"/>
      <c r="W41" s="564"/>
      <c r="X41" s="577"/>
      <c r="Y41" s="577"/>
      <c r="Z41" s="577"/>
      <c r="AA41" s="577"/>
      <c r="AB41" s="577"/>
      <c r="AC41" s="577"/>
      <c r="AD41" s="577"/>
      <c r="AE41" s="577"/>
      <c r="AF41" s="577"/>
      <c r="AG41" s="577"/>
      <c r="AR41" s="70" t="str">
        <f t="shared" si="0"/>
        <v/>
      </c>
    </row>
    <row r="42" spans="1:44" ht="15.75" customHeight="1" thickBot="1" x14ac:dyDescent="0.25">
      <c r="A42" s="625"/>
      <c r="B42" s="625"/>
      <c r="C42" s="625"/>
      <c r="D42" s="625"/>
      <c r="E42" s="625"/>
      <c r="F42" s="565"/>
      <c r="G42" s="566"/>
      <c r="H42" s="566"/>
      <c r="I42" s="566"/>
      <c r="J42" s="566"/>
      <c r="K42" s="567"/>
      <c r="L42" s="565"/>
      <c r="M42" s="566"/>
      <c r="N42" s="566"/>
      <c r="O42" s="566"/>
      <c r="P42" s="566"/>
      <c r="Q42" s="567"/>
      <c r="R42" s="565"/>
      <c r="S42" s="566"/>
      <c r="T42" s="566"/>
      <c r="U42" s="566"/>
      <c r="V42" s="566"/>
      <c r="W42" s="567"/>
      <c r="X42" s="577"/>
      <c r="Y42" s="577"/>
      <c r="Z42" s="577"/>
      <c r="AA42" s="577"/>
      <c r="AB42" s="577"/>
      <c r="AC42" s="577"/>
      <c r="AD42" s="577"/>
      <c r="AE42" s="577"/>
      <c r="AF42" s="577"/>
      <c r="AG42" s="577"/>
      <c r="AJ42" s="70" t="b">
        <v>0</v>
      </c>
      <c r="AL42" s="70" t="b">
        <v>0</v>
      </c>
      <c r="AN42" s="70" t="b">
        <v>0</v>
      </c>
      <c r="AR42" s="70" t="str">
        <f t="shared" si="0"/>
        <v/>
      </c>
    </row>
    <row r="43" spans="1:44" ht="23.25" customHeight="1" thickBot="1" x14ac:dyDescent="0.25">
      <c r="A43" s="623" t="str">
        <f>HLOOKUP(Deckblatt_Cover_sheet!$CV$1,Beschriftungstabelle!$A:$B,242,FALSE)</f>
        <v>Function</v>
      </c>
      <c r="B43" s="623"/>
      <c r="C43" s="623"/>
      <c r="D43" s="623"/>
      <c r="E43" s="623"/>
      <c r="F43" s="574" t="str">
        <f>HLOOKUP(Deckblatt_Cover_sheet!$CV$1,Beschriftungstabelle!$A:$B,243,FALSE)</f>
        <v>Function met</v>
      </c>
      <c r="G43" s="575"/>
      <c r="H43" s="575"/>
      <c r="I43" s="575"/>
      <c r="J43" s="575"/>
      <c r="K43" s="576"/>
      <c r="L43" s="574" t="str">
        <f>HLOOKUP(Deckblatt_Cover_sheet!$CV$1,Beschriftungstabelle!$A:$B,245,FALSE)</f>
        <v xml:space="preserve">Small deviations from specification, </v>
      </c>
      <c r="M43" s="575"/>
      <c r="N43" s="575"/>
      <c r="O43" s="575"/>
      <c r="P43" s="575"/>
      <c r="Q43" s="576"/>
      <c r="R43" s="574" t="str">
        <f>HLOOKUP(Deckblatt_Cover_sheet!$CV$1,Beschriftungstabelle!$A:$B,247,FALSE)</f>
        <v xml:space="preserve">Function not OK or function not demonstrated </v>
      </c>
      <c r="S43" s="575"/>
      <c r="T43" s="575"/>
      <c r="U43" s="575"/>
      <c r="V43" s="575"/>
      <c r="W43" s="576"/>
      <c r="X43" s="577"/>
      <c r="Y43" s="577"/>
      <c r="Z43" s="577"/>
      <c r="AA43" s="577"/>
      <c r="AB43" s="577"/>
      <c r="AC43" s="577"/>
      <c r="AD43" s="577"/>
      <c r="AE43" s="577"/>
      <c r="AF43" s="577"/>
      <c r="AG43" s="577"/>
      <c r="AR43" s="70" t="str">
        <f t="shared" si="0"/>
        <v/>
      </c>
    </row>
    <row r="44" spans="1:44" ht="27.75" customHeight="1" thickBot="1" x14ac:dyDescent="0.25">
      <c r="A44" s="624"/>
      <c r="B44" s="624"/>
      <c r="C44" s="624"/>
      <c r="D44" s="624"/>
      <c r="E44" s="624"/>
      <c r="F44" s="562" t="str">
        <f>HLOOKUP(Deckblatt_Cover_sheet!$CV$1,Beschriftungstabelle!$A:$B,244,FALSE)</f>
        <v>according to specification</v>
      </c>
      <c r="G44" s="563"/>
      <c r="H44" s="563"/>
      <c r="I44" s="563"/>
      <c r="J44" s="563"/>
      <c r="K44" s="564"/>
      <c r="L44" s="562" t="str">
        <f>HLOOKUP(Deckblatt_Cover_sheet!$CV$1,Beschriftungstabelle!$A:$B,246,FALSE)</f>
        <v>deviation authorization is available</v>
      </c>
      <c r="M44" s="563"/>
      <c r="N44" s="563"/>
      <c r="O44" s="563"/>
      <c r="P44" s="563"/>
      <c r="Q44" s="564"/>
      <c r="R44" s="562" t="str">
        <f>HLOOKUP(Deckblatt_Cover_sheet!$CV$1,Beschriftungstabelle!$A:$B,248,FALSE)</f>
        <v>specification not met</v>
      </c>
      <c r="S44" s="563"/>
      <c r="T44" s="563"/>
      <c r="U44" s="563"/>
      <c r="V44" s="563"/>
      <c r="W44" s="564"/>
      <c r="X44" s="577"/>
      <c r="Y44" s="577"/>
      <c r="Z44" s="577"/>
      <c r="AA44" s="577"/>
      <c r="AB44" s="577"/>
      <c r="AC44" s="577"/>
      <c r="AD44" s="577"/>
      <c r="AE44" s="577"/>
      <c r="AF44" s="577"/>
      <c r="AG44" s="577"/>
      <c r="AR44" s="70" t="str">
        <f t="shared" si="0"/>
        <v/>
      </c>
    </row>
    <row r="45" spans="1:44" ht="23.25" customHeight="1" thickBot="1" x14ac:dyDescent="0.25">
      <c r="A45" s="625"/>
      <c r="B45" s="625"/>
      <c r="C45" s="625"/>
      <c r="D45" s="625"/>
      <c r="E45" s="625"/>
      <c r="F45" s="565"/>
      <c r="G45" s="566"/>
      <c r="H45" s="566"/>
      <c r="I45" s="566"/>
      <c r="J45" s="566"/>
      <c r="K45" s="567"/>
      <c r="L45" s="565"/>
      <c r="M45" s="566"/>
      <c r="N45" s="566"/>
      <c r="O45" s="566"/>
      <c r="P45" s="566"/>
      <c r="Q45" s="567"/>
      <c r="R45" s="565"/>
      <c r="S45" s="566"/>
      <c r="T45" s="566"/>
      <c r="U45" s="566"/>
      <c r="V45" s="566"/>
      <c r="W45" s="567"/>
      <c r="X45" s="577"/>
      <c r="Y45" s="577"/>
      <c r="Z45" s="577"/>
      <c r="AA45" s="577"/>
      <c r="AB45" s="577"/>
      <c r="AC45" s="577"/>
      <c r="AD45" s="577"/>
      <c r="AE45" s="577"/>
      <c r="AF45" s="577"/>
      <c r="AG45" s="577"/>
      <c r="AJ45" s="70" t="b">
        <v>0</v>
      </c>
      <c r="AL45" s="70" t="b">
        <v>0</v>
      </c>
      <c r="AN45" s="70" t="b">
        <v>0</v>
      </c>
      <c r="AR45" s="70" t="str">
        <f t="shared" si="0"/>
        <v/>
      </c>
    </row>
    <row r="46" spans="1:44" ht="26.25" customHeight="1" thickBot="1" x14ac:dyDescent="0.25">
      <c r="A46" s="605" t="str">
        <f>HLOOKUP(Deckblatt_Cover_sheet!$CV$1,Beschriftungstabelle!$A:$B,249,FALSE)</f>
        <v>Supplied and inhouse parts</v>
      </c>
      <c r="B46" s="606"/>
      <c r="C46" s="606"/>
      <c r="D46" s="606"/>
      <c r="E46" s="632"/>
      <c r="F46" s="574" t="str">
        <f>HLOOKUP(Deckblatt_Cover_sheet!$CV$1,Beschriftungstabelle!$A:$B,251,FALSE)</f>
        <v>Released</v>
      </c>
      <c r="G46" s="575"/>
      <c r="H46" s="575"/>
      <c r="I46" s="575"/>
      <c r="J46" s="575"/>
      <c r="K46" s="576"/>
      <c r="L46" s="574" t="str">
        <f>HLOOKUP(Deckblatt_Cover_sheet!$CV$1,Beschriftungstabelle!$A:$B,252,FALSE)</f>
        <v>Conditionally released</v>
      </c>
      <c r="M46" s="575"/>
      <c r="N46" s="575"/>
      <c r="O46" s="575"/>
      <c r="P46" s="575"/>
      <c r="Q46" s="576"/>
      <c r="R46" s="574" t="str">
        <f>HLOOKUP(Deckblatt_Cover_sheet!$CV$1,Beschriftungstabelle!$A:$B,253,FALSE)</f>
        <v xml:space="preserve">Rejected or samples not yet released  </v>
      </c>
      <c r="S46" s="575"/>
      <c r="T46" s="575"/>
      <c r="U46" s="575"/>
      <c r="V46" s="575"/>
      <c r="W46" s="576"/>
      <c r="X46" s="577"/>
      <c r="Y46" s="577"/>
      <c r="Z46" s="577"/>
      <c r="AA46" s="577"/>
      <c r="AB46" s="577"/>
      <c r="AC46" s="577"/>
      <c r="AD46" s="577"/>
      <c r="AE46" s="577"/>
      <c r="AF46" s="577"/>
      <c r="AG46" s="577"/>
      <c r="AR46" s="70" t="str">
        <f t="shared" si="0"/>
        <v/>
      </c>
    </row>
    <row r="47" spans="1:44" ht="20.25" customHeight="1" thickBot="1" x14ac:dyDescent="0.25">
      <c r="A47" s="626" t="str">
        <f>HLOOKUP(Deckblatt_Cover_sheet!$CV$1,Beschriftungstabelle!$A:$B,250,FALSE)</f>
        <v>without directed parts with release responsibility customer</v>
      </c>
      <c r="B47" s="627"/>
      <c r="C47" s="627"/>
      <c r="D47" s="627"/>
      <c r="E47" s="628"/>
      <c r="F47" s="568"/>
      <c r="G47" s="569"/>
      <c r="H47" s="569"/>
      <c r="I47" s="569"/>
      <c r="J47" s="569"/>
      <c r="K47" s="570"/>
      <c r="L47" s="568"/>
      <c r="M47" s="569"/>
      <c r="N47" s="569"/>
      <c r="O47" s="569"/>
      <c r="P47" s="569"/>
      <c r="Q47" s="570"/>
      <c r="R47" s="568"/>
      <c r="S47" s="569"/>
      <c r="T47" s="569"/>
      <c r="U47" s="569"/>
      <c r="V47" s="569"/>
      <c r="W47" s="570"/>
      <c r="X47" s="577"/>
      <c r="Y47" s="577"/>
      <c r="Z47" s="577"/>
      <c r="AA47" s="577"/>
      <c r="AB47" s="577"/>
      <c r="AC47" s="577"/>
      <c r="AD47" s="577"/>
      <c r="AE47" s="577"/>
      <c r="AF47" s="577"/>
      <c r="AG47" s="577"/>
      <c r="AR47" s="70" t="str">
        <f t="shared" si="0"/>
        <v/>
      </c>
    </row>
    <row r="48" spans="1:44" ht="20.25" customHeight="1" thickBot="1" x14ac:dyDescent="0.25">
      <c r="A48" s="629"/>
      <c r="B48" s="630"/>
      <c r="C48" s="630"/>
      <c r="D48" s="630"/>
      <c r="E48" s="631"/>
      <c r="F48" s="571"/>
      <c r="G48" s="572"/>
      <c r="H48" s="572"/>
      <c r="I48" s="572"/>
      <c r="J48" s="572"/>
      <c r="K48" s="573"/>
      <c r="L48" s="571"/>
      <c r="M48" s="572"/>
      <c r="N48" s="572"/>
      <c r="O48" s="572"/>
      <c r="P48" s="572"/>
      <c r="Q48" s="573"/>
      <c r="R48" s="571"/>
      <c r="S48" s="572"/>
      <c r="T48" s="572"/>
      <c r="U48" s="572"/>
      <c r="V48" s="572"/>
      <c r="W48" s="573"/>
      <c r="X48" s="577"/>
      <c r="Y48" s="577"/>
      <c r="Z48" s="577"/>
      <c r="AA48" s="577"/>
      <c r="AB48" s="577"/>
      <c r="AC48" s="577"/>
      <c r="AD48" s="577"/>
      <c r="AE48" s="577"/>
      <c r="AF48" s="577"/>
      <c r="AG48" s="577"/>
      <c r="AJ48" s="70" t="b">
        <v>0</v>
      </c>
      <c r="AL48" s="70" t="b">
        <v>0</v>
      </c>
      <c r="AN48" s="70" t="b">
        <v>0</v>
      </c>
      <c r="AP48" s="70" t="b">
        <v>0</v>
      </c>
      <c r="AR48" s="70" t="str">
        <f t="shared" si="0"/>
        <v/>
      </c>
    </row>
    <row r="49" spans="1:44" x14ac:dyDescent="0.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AR49" s="70" t="str">
        <f t="shared" si="0"/>
        <v/>
      </c>
    </row>
    <row r="50" spans="1:44" ht="15" thickBo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AJ50" s="70">
        <f>COUNTIF(AJ25:AJ48,"wahr")</f>
        <v>0</v>
      </c>
      <c r="AL50" s="70">
        <f t="shared" ref="AL50:AN50" si="1">COUNTIF(AL25:AL48,"wahr")</f>
        <v>0</v>
      </c>
      <c r="AN50" s="70">
        <f t="shared" si="1"/>
        <v>0</v>
      </c>
      <c r="AP50" s="70" t="str">
        <f>IF(COUNTIF(AP11:AP48,"grün")+COUNTIF(AP11:AP48,"rot")+COUNTIF(AP11:AP48,"gelb")&lt;8,"",IF(COUNTIF(AP11:AP48,"rot")&gt;=1,"rot",IF(COUNTIF(AP11:AP48,"gelb")&gt;=1,"gelb",IF(COUNTIF(AP11:AP48,"grün")=8,"grün",""))))</f>
        <v/>
      </c>
      <c r="AR50" s="70" t="str">
        <f>IF(COUNTIF(AR25:AR48,"grün")+COUNTIF(AR25:AR48,"rot")+COUNTIF(AR25:AR48,"gelb")&lt;7,"",IF(COUNTIF(AR25:AR48,"rot")&gt;=1,"rot",IF(COUNTIF(AR25:AR48,"gelb")&gt;=1,"gelb",IF(COUNTIF(AR25:AR48,"grün")=7,"grün",""))))</f>
        <v/>
      </c>
    </row>
    <row r="51" spans="1:44" ht="15" thickBot="1" x14ac:dyDescent="0.25">
      <c r="A51" s="71"/>
      <c r="B51" s="71"/>
      <c r="C51" s="71"/>
      <c r="D51" s="71"/>
      <c r="E51" s="71"/>
      <c r="F51" s="636" t="str">
        <f>HLOOKUP(Deckblatt_Cover_sheet!$CV$1,Beschriftungstabelle!$A:$B,207,FALSE)</f>
        <v>Overall result :</v>
      </c>
      <c r="G51" s="636"/>
      <c r="H51" s="636"/>
      <c r="I51" s="636"/>
      <c r="J51" s="636"/>
      <c r="K51" s="636"/>
      <c r="L51" s="633" t="str">
        <f>IF(AR50="rot",R21,IF(AR50="gelb",L21,IF(AR50="grün",F21,"")))</f>
        <v/>
      </c>
      <c r="M51" s="634"/>
      <c r="N51" s="634"/>
      <c r="O51" s="634"/>
      <c r="P51" s="634"/>
      <c r="Q51" s="635"/>
      <c r="R51" s="71"/>
      <c r="S51" s="71"/>
      <c r="T51" s="71"/>
      <c r="U51" s="71"/>
      <c r="V51" s="71"/>
      <c r="AR51" s="70" t="str">
        <f t="shared" si="0"/>
        <v/>
      </c>
    </row>
    <row r="52" spans="1:44" x14ac:dyDescent="0.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AR52" s="70" t="str">
        <f>IF(AP52=TRUE,"grün",IF(AN52=TRUE,"rot",IF(AL52=TRUE,"gelb",IF(AJ52=TRUE,"grün",""))))</f>
        <v/>
      </c>
    </row>
    <row r="53" spans="1:44" x14ac:dyDescent="0.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44" x14ac:dyDescent="0.2">
      <c r="A54" s="71"/>
      <c r="B54" s="73"/>
      <c r="C54" s="73"/>
      <c r="D54" s="73"/>
      <c r="E54" s="73"/>
      <c r="F54" s="73"/>
      <c r="G54" s="71"/>
      <c r="H54" s="71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1"/>
    </row>
    <row r="55" spans="1:44" s="98" customFormat="1" ht="9" x14ac:dyDescent="0.15">
      <c r="A55" s="74"/>
      <c r="B55" s="74"/>
      <c r="C55" s="74" t="str">
        <f>HLOOKUP(Deckblatt_Cover_sheet!$CV$1,Beschriftungstabelle!$A:$B,208,FALSE)</f>
        <v>Date</v>
      </c>
      <c r="D55" s="74"/>
      <c r="E55" s="74"/>
      <c r="F55" s="74"/>
      <c r="G55" s="74"/>
      <c r="H55" s="74"/>
      <c r="I55" s="74"/>
      <c r="J55" s="74" t="str">
        <f>HLOOKUP(Deckblatt_Cover_sheet!$CV$1,Beschriftungstabelle!$A:$B,209,FALSE)</f>
        <v>Signature supplier</v>
      </c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</row>
    <row r="56" spans="1:44" x14ac:dyDescent="0.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AR56" s="70" t="str">
        <f>IF(AP56=TRUE,"grün",IF(AN56=TRUE,"rot",IF(AL56=TRUE,"gelb",IF(AJ56=TRUE,"grün",""))))</f>
        <v/>
      </c>
    </row>
    <row r="59" spans="1:44" x14ac:dyDescent="0.2">
      <c r="AR59" s="70" t="str">
        <f>IF(AP59=TRUE,"grün",IF(AN59=TRUE,"rot",IF(AL59=TRUE,"gelb",IF(AJ59=TRUE,"grün",""))))</f>
        <v/>
      </c>
    </row>
    <row r="62" spans="1:44" x14ac:dyDescent="0.2">
      <c r="AR62" s="70" t="str">
        <f>IF(AP62=TRUE,"grün",IF(AN62=TRUE,"rot",IF(AL62=TRUE,"gelb",IF(AJ62=TRUE,"grün",""))))</f>
        <v/>
      </c>
    </row>
    <row r="64" spans="1:44" x14ac:dyDescent="0.2">
      <c r="AR64" s="70" t="str">
        <f>IF(COUNTIF(AR25:AR62,"grün")+COUNTIF(AR25:AR62,"rot")+COUNTIF(AR25:AR62,"gelb")&lt;10,"",IF(COUNTIF(AR25:AR62,"rot")&gt;=1,"rot",IF(COUNTIF(AR25:AR62,"gelb")&gt;=1,"gelb",IF(COUNTIF(AR25:AR62,"grün")=10,"grün",""))))</f>
        <v/>
      </c>
    </row>
    <row r="69" spans="24:54" x14ac:dyDescent="0.2"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</row>
  </sheetData>
  <mergeCells count="90">
    <mergeCell ref="F16:K16"/>
    <mergeCell ref="F18:K18"/>
    <mergeCell ref="A16:E16"/>
    <mergeCell ref="L4:O4"/>
    <mergeCell ref="A4:E4"/>
    <mergeCell ref="A6:E6"/>
    <mergeCell ref="A11:E11"/>
    <mergeCell ref="F4:K4"/>
    <mergeCell ref="F6:K6"/>
    <mergeCell ref="F11:K11"/>
    <mergeCell ref="A47:E48"/>
    <mergeCell ref="A46:E46"/>
    <mergeCell ref="L51:Q51"/>
    <mergeCell ref="F51:K51"/>
    <mergeCell ref="P4:V4"/>
    <mergeCell ref="P6:V6"/>
    <mergeCell ref="P11:V11"/>
    <mergeCell ref="P16:V16"/>
    <mergeCell ref="L16:O16"/>
    <mergeCell ref="R22:W22"/>
    <mergeCell ref="F26:K26"/>
    <mergeCell ref="L26:Q26"/>
    <mergeCell ref="R26:W26"/>
    <mergeCell ref="A18:E18"/>
    <mergeCell ref="L11:O11"/>
    <mergeCell ref="L6:O6"/>
    <mergeCell ref="A43:E45"/>
    <mergeCell ref="F46:K46"/>
    <mergeCell ref="L46:Q46"/>
    <mergeCell ref="F43:K43"/>
    <mergeCell ref="L43:Q43"/>
    <mergeCell ref="F44:K45"/>
    <mergeCell ref="L44:Q45"/>
    <mergeCell ref="A34:E38"/>
    <mergeCell ref="A39:E42"/>
    <mergeCell ref="F39:K39"/>
    <mergeCell ref="L39:Q39"/>
    <mergeCell ref="R39:W39"/>
    <mergeCell ref="F35:K38"/>
    <mergeCell ref="L35:Q38"/>
    <mergeCell ref="R35:W38"/>
    <mergeCell ref="F40:K42"/>
    <mergeCell ref="L40:Q42"/>
    <mergeCell ref="X21:AB21"/>
    <mergeCell ref="AC21:AG21"/>
    <mergeCell ref="X22:AB25"/>
    <mergeCell ref="AC22:AG25"/>
    <mergeCell ref="A31:E33"/>
    <mergeCell ref="L21:Q21"/>
    <mergeCell ref="F21:K21"/>
    <mergeCell ref="R21:W21"/>
    <mergeCell ref="A21:E21"/>
    <mergeCell ref="A26:E30"/>
    <mergeCell ref="A22:E25"/>
    <mergeCell ref="F22:K22"/>
    <mergeCell ref="L22:Q22"/>
    <mergeCell ref="X26:AB30"/>
    <mergeCell ref="AC26:AG30"/>
    <mergeCell ref="X31:AB33"/>
    <mergeCell ref="X43:AB45"/>
    <mergeCell ref="AC43:AG45"/>
    <mergeCell ref="X46:AB48"/>
    <mergeCell ref="AC46:AG48"/>
    <mergeCell ref="X34:AB38"/>
    <mergeCell ref="AC34:AG38"/>
    <mergeCell ref="AC31:AG33"/>
    <mergeCell ref="X39:AB42"/>
    <mergeCell ref="AC39:AG42"/>
    <mergeCell ref="F31:K31"/>
    <mergeCell ref="L31:Q31"/>
    <mergeCell ref="R31:W31"/>
    <mergeCell ref="F34:K34"/>
    <mergeCell ref="R34:W34"/>
    <mergeCell ref="L34:Q34"/>
    <mergeCell ref="F32:K33"/>
    <mergeCell ref="L32:Q33"/>
    <mergeCell ref="R32:W33"/>
    <mergeCell ref="R40:W42"/>
    <mergeCell ref="F23:K25"/>
    <mergeCell ref="L23:Q25"/>
    <mergeCell ref="R23:W25"/>
    <mergeCell ref="F27:K30"/>
    <mergeCell ref="L27:Q30"/>
    <mergeCell ref="R27:W30"/>
    <mergeCell ref="R44:W45"/>
    <mergeCell ref="F47:K48"/>
    <mergeCell ref="L47:Q48"/>
    <mergeCell ref="R47:W48"/>
    <mergeCell ref="R43:W43"/>
    <mergeCell ref="R46:W46"/>
  </mergeCells>
  <conditionalFormatting sqref="L51:Q51">
    <cfRule type="cellIs" dxfId="5" priority="1" operator="equal">
      <formula>$R$21</formula>
    </cfRule>
    <cfRule type="cellIs" dxfId="4" priority="2" operator="equal">
      <formula>$L$21</formula>
    </cfRule>
    <cfRule type="cellIs" dxfId="3" priority="3" operator="equal">
      <formula>$F$21</formula>
    </cfRule>
  </conditionalFormatting>
  <printOptions horizontalCentered="1"/>
  <pageMargins left="0.27559055118110237" right="0.23622047244094491" top="0.82677165354330717" bottom="0.39370078740157483" header="0.11811023622047245" footer="0.11811023622047245"/>
  <pageSetup paperSize="9" scale="77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5" name="Check Box 1">
              <controlPr defaultSize="0" autoFill="0" autoLine="0" autoPict="0">
                <anchor moveWithCells="1">
                  <from>
                    <xdr:col>7</xdr:col>
                    <xdr:colOff>180975</xdr:colOff>
                    <xdr:row>23</xdr:row>
                    <xdr:rowOff>38100</xdr:rowOff>
                  </from>
                  <to>
                    <xdr:col>8</xdr:col>
                    <xdr:colOff>142875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6" name="Check Box 2">
              <controlPr defaultSize="0" autoFill="0" autoLine="0" autoPict="0">
                <anchor moveWithCells="1">
                  <from>
                    <xdr:col>7</xdr:col>
                    <xdr:colOff>180975</xdr:colOff>
                    <xdr:row>28</xdr:row>
                    <xdr:rowOff>104775</xdr:rowOff>
                  </from>
                  <to>
                    <xdr:col>8</xdr:col>
                    <xdr:colOff>142875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7" name="Check Box 3">
              <controlPr defaultSize="0" autoFill="0" autoLine="0" autoPict="0">
                <anchor moveWithCells="1">
                  <from>
                    <xdr:col>7</xdr:col>
                    <xdr:colOff>180975</xdr:colOff>
                    <xdr:row>31</xdr:row>
                    <xdr:rowOff>304800</xdr:rowOff>
                  </from>
                  <to>
                    <xdr:col>8</xdr:col>
                    <xdr:colOff>142875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8" name="Check Box 4">
              <controlPr defaultSize="0" autoFill="0" autoLine="0" autoPict="0">
                <anchor moveWithCells="1">
                  <from>
                    <xdr:col>7</xdr:col>
                    <xdr:colOff>180975</xdr:colOff>
                    <xdr:row>36</xdr:row>
                    <xdr:rowOff>95250</xdr:rowOff>
                  </from>
                  <to>
                    <xdr:col>8</xdr:col>
                    <xdr:colOff>142875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9" name="Check Box 5">
              <controlPr defaultSize="0" autoFill="0" autoLine="0" autoPict="0">
                <anchor moveWithCells="1">
                  <from>
                    <xdr:col>7</xdr:col>
                    <xdr:colOff>180975</xdr:colOff>
                    <xdr:row>40</xdr:row>
                    <xdr:rowOff>57150</xdr:rowOff>
                  </from>
                  <to>
                    <xdr:col>8</xdr:col>
                    <xdr:colOff>142875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0" name="Check Box 6">
              <controlPr defaultSize="0" autoFill="0" autoLine="0" autoPict="0">
                <anchor moveWithCells="1">
                  <from>
                    <xdr:col>7</xdr:col>
                    <xdr:colOff>180975</xdr:colOff>
                    <xdr:row>44</xdr:row>
                    <xdr:rowOff>0</xdr:rowOff>
                  </from>
                  <to>
                    <xdr:col>8</xdr:col>
                    <xdr:colOff>142875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1" name="Check Box 7">
              <controlPr defaultSize="0" autoFill="0" autoLine="0" autoPict="0">
                <anchor moveWithCells="1">
                  <from>
                    <xdr:col>7</xdr:col>
                    <xdr:colOff>180975</xdr:colOff>
                    <xdr:row>46</xdr:row>
                    <xdr:rowOff>180975</xdr:rowOff>
                  </from>
                  <to>
                    <xdr:col>8</xdr:col>
                    <xdr:colOff>142875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2" name="Check Box 8">
              <controlPr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38100</xdr:rowOff>
                  </from>
                  <to>
                    <xdr:col>14</xdr:col>
                    <xdr:colOff>142875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3" name="Check Box 9">
              <controlPr defaultSize="0" autoFill="0" autoLine="0" autoPict="0">
                <anchor moveWithCells="1">
                  <from>
                    <xdr:col>13</xdr:col>
                    <xdr:colOff>180975</xdr:colOff>
                    <xdr:row>28</xdr:row>
                    <xdr:rowOff>104775</xdr:rowOff>
                  </from>
                  <to>
                    <xdr:col>14</xdr:col>
                    <xdr:colOff>142875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4" name="Check Box 10">
              <controlPr defaultSize="0" autoFill="0" autoLine="0" autoPict="0">
                <anchor moveWithCells="1">
                  <from>
                    <xdr:col>13</xdr:col>
                    <xdr:colOff>180975</xdr:colOff>
                    <xdr:row>31</xdr:row>
                    <xdr:rowOff>304800</xdr:rowOff>
                  </from>
                  <to>
                    <xdr:col>14</xdr:col>
                    <xdr:colOff>142875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5" name="Check Box 11">
              <controlPr defaultSize="0" autoFill="0" autoLine="0" autoPict="0">
                <anchor moveWithCells="1">
                  <from>
                    <xdr:col>13</xdr:col>
                    <xdr:colOff>180975</xdr:colOff>
                    <xdr:row>36</xdr:row>
                    <xdr:rowOff>95250</xdr:rowOff>
                  </from>
                  <to>
                    <xdr:col>14</xdr:col>
                    <xdr:colOff>142875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6" name="Check Box 12">
              <controlPr defaultSize="0" autoFill="0" autoLine="0" autoPict="0">
                <anchor moveWithCells="1">
                  <from>
                    <xdr:col>13</xdr:col>
                    <xdr:colOff>180975</xdr:colOff>
                    <xdr:row>40</xdr:row>
                    <xdr:rowOff>57150</xdr:rowOff>
                  </from>
                  <to>
                    <xdr:col>14</xdr:col>
                    <xdr:colOff>142875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7" name="Check Box 13">
              <controlPr defaultSize="0" autoFill="0" autoLine="0" autoPict="0">
                <anchor moveWithCells="1">
                  <from>
                    <xdr:col>13</xdr:col>
                    <xdr:colOff>180975</xdr:colOff>
                    <xdr:row>44</xdr:row>
                    <xdr:rowOff>0</xdr:rowOff>
                  </from>
                  <to>
                    <xdr:col>14</xdr:col>
                    <xdr:colOff>142875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8" name="Check Box 14">
              <controlPr defaultSize="0" autoFill="0" autoLine="0" autoPict="0">
                <anchor moveWithCells="1">
                  <from>
                    <xdr:col>13</xdr:col>
                    <xdr:colOff>180975</xdr:colOff>
                    <xdr:row>46</xdr:row>
                    <xdr:rowOff>180975</xdr:rowOff>
                  </from>
                  <to>
                    <xdr:col>14</xdr:col>
                    <xdr:colOff>142875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9" name="Check Box 15">
              <controlPr defaultSize="0" autoFill="0" autoLine="0" autoPict="0">
                <anchor moveWithCells="1">
                  <from>
                    <xdr:col>19</xdr:col>
                    <xdr:colOff>171450</xdr:colOff>
                    <xdr:row>23</xdr:row>
                    <xdr:rowOff>38100</xdr:rowOff>
                  </from>
                  <to>
                    <xdr:col>20</xdr:col>
                    <xdr:colOff>133350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20" name="Check Box 16">
              <controlPr defaultSize="0" autoFill="0" autoLine="0" autoPict="0">
                <anchor moveWithCells="1">
                  <from>
                    <xdr:col>19</xdr:col>
                    <xdr:colOff>171450</xdr:colOff>
                    <xdr:row>28</xdr:row>
                    <xdr:rowOff>104775</xdr:rowOff>
                  </from>
                  <to>
                    <xdr:col>20</xdr:col>
                    <xdr:colOff>133350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1" name="Check Box 17">
              <controlPr defaultSize="0" autoFill="0" autoLine="0" autoPict="0">
                <anchor moveWithCells="1">
                  <from>
                    <xdr:col>19</xdr:col>
                    <xdr:colOff>171450</xdr:colOff>
                    <xdr:row>31</xdr:row>
                    <xdr:rowOff>304800</xdr:rowOff>
                  </from>
                  <to>
                    <xdr:col>20</xdr:col>
                    <xdr:colOff>133350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2" name="Check Box 18">
              <controlPr defaultSize="0" autoFill="0" autoLine="0" autoPict="0">
                <anchor moveWithCells="1">
                  <from>
                    <xdr:col>19</xdr:col>
                    <xdr:colOff>171450</xdr:colOff>
                    <xdr:row>36</xdr:row>
                    <xdr:rowOff>95250</xdr:rowOff>
                  </from>
                  <to>
                    <xdr:col>20</xdr:col>
                    <xdr:colOff>133350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3" name="Check Box 19">
              <controlPr defaultSize="0" autoFill="0" autoLine="0" autoPict="0">
                <anchor moveWithCells="1">
                  <from>
                    <xdr:col>19</xdr:col>
                    <xdr:colOff>171450</xdr:colOff>
                    <xdr:row>40</xdr:row>
                    <xdr:rowOff>57150</xdr:rowOff>
                  </from>
                  <to>
                    <xdr:col>20</xdr:col>
                    <xdr:colOff>133350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4" name="Check Box 20">
              <controlPr defaultSize="0" autoFill="0" autoLine="0" autoPict="0">
                <anchor moveWithCells="1">
                  <from>
                    <xdr:col>19</xdr:col>
                    <xdr:colOff>171450</xdr:colOff>
                    <xdr:row>44</xdr:row>
                    <xdr:rowOff>0</xdr:rowOff>
                  </from>
                  <to>
                    <xdr:col>20</xdr:col>
                    <xdr:colOff>133350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5" name="Check Box 21">
              <controlPr defaultSize="0" autoFill="0" autoLine="0" autoPict="0">
                <anchor moveWithCells="1">
                  <from>
                    <xdr:col>19</xdr:col>
                    <xdr:colOff>171450</xdr:colOff>
                    <xdr:row>46</xdr:row>
                    <xdr:rowOff>180975</xdr:rowOff>
                  </from>
                  <to>
                    <xdr:col>20</xdr:col>
                    <xdr:colOff>133350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6" name="Check Box 22">
              <controlPr defaultSize="0" autoFill="0" autoLine="0" autoPict="0">
                <anchor moveWithCells="1">
                  <from>
                    <xdr:col>25</xdr:col>
                    <xdr:colOff>47625</xdr:colOff>
                    <xdr:row>46</xdr:row>
                    <xdr:rowOff>180975</xdr:rowOff>
                  </from>
                  <to>
                    <xdr:col>27</xdr:col>
                    <xdr:colOff>38100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27" name="Check Box 31">
              <controlPr defaultSize="0" autoFill="0" autoLine="0" autoPict="0">
                <anchor moveWithCells="1">
                  <from>
                    <xdr:col>25</xdr:col>
                    <xdr:colOff>47625</xdr:colOff>
                    <xdr:row>31</xdr:row>
                    <xdr:rowOff>304800</xdr:rowOff>
                  </from>
                  <to>
                    <xdr:col>27</xdr:col>
                    <xdr:colOff>38100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AR69"/>
  <sheetViews>
    <sheetView view="pageLayout" zoomScaleNormal="145" zoomScaleSheetLayoutView="145" workbookViewId="0">
      <selection activeCell="A2" sqref="A2"/>
    </sheetView>
  </sheetViews>
  <sheetFormatPr defaultColWidth="11.42578125" defaultRowHeight="14.25" outlineLevelRow="1" x14ac:dyDescent="0.2"/>
  <cols>
    <col min="1" max="5" width="4" style="70" customWidth="1"/>
    <col min="6" max="23" width="4.28515625" style="70" customWidth="1"/>
    <col min="24" max="27" width="2" style="70" customWidth="1"/>
    <col min="28" max="35" width="3.7109375" style="70" customWidth="1"/>
    <col min="36" max="36" width="9.7109375" style="70" hidden="1" customWidth="1"/>
    <col min="37" max="37" width="3.7109375" style="70" hidden="1" customWidth="1"/>
    <col min="38" max="38" width="9.140625" style="70" hidden="1" customWidth="1"/>
    <col min="39" max="39" width="3.7109375" style="70" hidden="1" customWidth="1"/>
    <col min="40" max="40" width="9.140625" style="70" hidden="1" customWidth="1"/>
    <col min="41" max="41" width="3.7109375" style="70" hidden="1" customWidth="1"/>
    <col min="42" max="42" width="9.140625" style="70" hidden="1" customWidth="1"/>
    <col min="43" max="43" width="3.7109375" style="70" hidden="1" customWidth="1"/>
    <col min="44" max="44" width="6.42578125" style="70" hidden="1" customWidth="1"/>
    <col min="45" max="94" width="3.7109375" style="70" customWidth="1"/>
    <col min="95" max="16384" width="11.42578125" style="70"/>
  </cols>
  <sheetData>
    <row r="1" spans="1:33" ht="6.75" customHeight="1" x14ac:dyDescent="0.2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8"/>
    </row>
    <row r="2" spans="1:33" s="95" customFormat="1" ht="15" x14ac:dyDescent="0.2">
      <c r="A2" s="79"/>
      <c r="B2" s="80" t="str">
        <f>HLOOKUP(Deckblatt_Cover_sheet!$CV$1,Beschriftungstabelle!$A:$B,138,FALSE)</f>
        <v>Assessment: Series released process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1"/>
    </row>
    <row r="3" spans="1:33" ht="15" thickBot="1" x14ac:dyDescent="0.25">
      <c r="A3" s="8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83"/>
    </row>
    <row r="4" spans="1:33" s="96" customFormat="1" ht="12" thickBot="1" x14ac:dyDescent="0.25">
      <c r="A4" s="641" t="str">
        <f>HLOOKUP(Deckblatt_Cover_sheet!$CV$1,Beschriftungstabelle!$A:$B,57,FALSE)</f>
        <v>Part number:</v>
      </c>
      <c r="B4" s="640"/>
      <c r="C4" s="640"/>
      <c r="D4" s="640"/>
      <c r="E4" s="640"/>
      <c r="F4" s="655" t="str">
        <f>IF(Deckblatt_Cover_sheet!F31="","",Deckblatt_Cover_sheet!F31)</f>
        <v/>
      </c>
      <c r="G4" s="656"/>
      <c r="H4" s="656"/>
      <c r="I4" s="656"/>
      <c r="J4" s="656"/>
      <c r="K4" s="657"/>
      <c r="L4" s="640" t="str">
        <f>HLOOKUP(Deckblatt_Cover_sheet!$CV$1,Beschriftungstabelle!$A:$B,53,FALSE)</f>
        <v>Description:</v>
      </c>
      <c r="M4" s="640"/>
      <c r="N4" s="640"/>
      <c r="O4" s="640"/>
      <c r="P4" s="655" t="str">
        <f>IF(Deckblatt_Cover_sheet!F29="","",Deckblatt_Cover_sheet!F29)</f>
        <v/>
      </c>
      <c r="Q4" s="656"/>
      <c r="R4" s="656"/>
      <c r="S4" s="656"/>
      <c r="T4" s="656"/>
      <c r="U4" s="656"/>
      <c r="V4" s="657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4"/>
    </row>
    <row r="5" spans="1:33" s="96" customFormat="1" ht="12" thickBot="1" x14ac:dyDescent="0.25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4"/>
    </row>
    <row r="6" spans="1:33" s="96" customFormat="1" ht="12" thickBot="1" x14ac:dyDescent="0.25">
      <c r="A6" s="641" t="str">
        <f>HLOOKUP(Deckblatt_Cover_sheet!$CV$1,Beschriftungstabelle!$A:$B,120,FALSE)</f>
        <v>Supplier:</v>
      </c>
      <c r="B6" s="640"/>
      <c r="C6" s="640"/>
      <c r="D6" s="640"/>
      <c r="E6" s="640"/>
      <c r="F6" s="637"/>
      <c r="G6" s="638"/>
      <c r="H6" s="638"/>
      <c r="I6" s="638"/>
      <c r="J6" s="638"/>
      <c r="K6" s="639"/>
      <c r="L6" s="640" t="str">
        <f>HLOOKUP(Deckblatt_Cover_sheet!$CV$1,Beschriftungstabelle!$A:$B,137,FALSE)</f>
        <v>Color:</v>
      </c>
      <c r="M6" s="640"/>
      <c r="N6" s="640"/>
      <c r="O6" s="640"/>
      <c r="P6" s="637"/>
      <c r="Q6" s="638"/>
      <c r="R6" s="638"/>
      <c r="S6" s="638"/>
      <c r="T6" s="638"/>
      <c r="U6" s="638"/>
      <c r="V6" s="639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4"/>
    </row>
    <row r="7" spans="1:33" ht="15" thickBot="1" x14ac:dyDescent="0.25">
      <c r="A7" s="87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88"/>
    </row>
    <row r="8" spans="1:33" ht="6.75" customHeight="1" x14ac:dyDescent="0.2">
      <c r="A8" s="82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8"/>
    </row>
    <row r="9" spans="1:33" s="97" customFormat="1" ht="12.75" x14ac:dyDescent="0.2">
      <c r="A9" s="89"/>
      <c r="B9" s="90" t="str">
        <f>HLOOKUP(Deckblatt_Cover_sheet!$CV$1,Beschriftungstabelle!$A:$B,139,FALSE)</f>
        <v>Design status:</v>
      </c>
      <c r="C9" s="72" t="s">
        <v>28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91"/>
    </row>
    <row r="10" spans="1:33" ht="15" thickBot="1" x14ac:dyDescent="0.25">
      <c r="A10" s="82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83"/>
    </row>
    <row r="11" spans="1:33" s="96" customFormat="1" ht="12" thickBot="1" x14ac:dyDescent="0.25">
      <c r="A11" s="641" t="str">
        <f>HLOOKUP(Deckblatt_Cover_sheet!$CV$1,Beschriftungstabelle!$A:$B,140,FALSE)</f>
        <v>presented:</v>
      </c>
      <c r="B11" s="640"/>
      <c r="C11" s="640"/>
      <c r="D11" s="640"/>
      <c r="E11" s="642"/>
      <c r="F11" s="637"/>
      <c r="G11" s="638"/>
      <c r="H11" s="638"/>
      <c r="I11" s="638"/>
      <c r="J11" s="638"/>
      <c r="K11" s="639"/>
      <c r="L11" s="641" t="str">
        <f>HLOOKUP(Deckblatt_Cover_sheet!$CV$1,Beschriftungstabelle!$A:$B,141,FALSE)</f>
        <v>current:</v>
      </c>
      <c r="M11" s="640"/>
      <c r="N11" s="640"/>
      <c r="O11" s="642"/>
      <c r="P11" s="637"/>
      <c r="Q11" s="638"/>
      <c r="R11" s="638"/>
      <c r="S11" s="638"/>
      <c r="T11" s="638"/>
      <c r="U11" s="638"/>
      <c r="V11" s="639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4"/>
    </row>
    <row r="12" spans="1:33" ht="15" thickBot="1" x14ac:dyDescent="0.25">
      <c r="A12" s="87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88"/>
    </row>
    <row r="13" spans="1:33" ht="8.25" customHeight="1" outlineLevel="1" x14ac:dyDescent="0.2">
      <c r="A13" s="82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8"/>
    </row>
    <row r="14" spans="1:33" s="97" customFormat="1" ht="12.75" outlineLevel="1" x14ac:dyDescent="0.2">
      <c r="A14" s="89"/>
      <c r="B14" s="90" t="str">
        <f>HLOOKUP(Deckblatt_Cover_sheet!$CV$1,Beschriftungstabelle!$A:$B,142,FALSE)</f>
        <v>For electronic devices: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91"/>
    </row>
    <row r="15" spans="1:33" ht="15" outlineLevel="1" thickBot="1" x14ac:dyDescent="0.25">
      <c r="A15" s="82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83"/>
    </row>
    <row r="16" spans="1:33" s="96" customFormat="1" ht="12" outlineLevel="1" thickBot="1" x14ac:dyDescent="0.25">
      <c r="A16" s="641" t="str">
        <f>HLOOKUP(Deckblatt_Cover_sheet!$CV$1,Beschriftungstabelle!$A:$B,143,FALSE)</f>
        <v>Hardware status:</v>
      </c>
      <c r="B16" s="640"/>
      <c r="C16" s="640"/>
      <c r="D16" s="640"/>
      <c r="E16" s="640"/>
      <c r="F16" s="637"/>
      <c r="G16" s="638"/>
      <c r="H16" s="638"/>
      <c r="I16" s="638"/>
      <c r="J16" s="638"/>
      <c r="K16" s="639"/>
      <c r="L16" s="640" t="str">
        <f>HLOOKUP(Deckblatt_Cover_sheet!$CV$1,Beschriftungstabelle!$A:$B,145,FALSE)</f>
        <v>Software status:</v>
      </c>
      <c r="M16" s="640"/>
      <c r="N16" s="640"/>
      <c r="O16" s="640"/>
      <c r="P16" s="637"/>
      <c r="Q16" s="638"/>
      <c r="R16" s="638"/>
      <c r="S16" s="638"/>
      <c r="T16" s="638"/>
      <c r="U16" s="638"/>
      <c r="V16" s="639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4"/>
    </row>
    <row r="17" spans="1:44" s="96" customFormat="1" ht="12" outlineLevel="1" thickBot="1" x14ac:dyDescent="0.25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4"/>
    </row>
    <row r="18" spans="1:44" s="96" customFormat="1" ht="12" outlineLevel="1" thickBot="1" x14ac:dyDescent="0.25">
      <c r="A18" s="641" t="str">
        <f>HLOOKUP(Deckblatt_Cover_sheet!$CV$1,Beschriftungstabelle!$A:$B,144,FALSE)</f>
        <v>Diagnosis status:</v>
      </c>
      <c r="B18" s="640"/>
      <c r="C18" s="640"/>
      <c r="D18" s="640"/>
      <c r="E18" s="640"/>
      <c r="F18" s="637"/>
      <c r="G18" s="638"/>
      <c r="H18" s="638"/>
      <c r="I18" s="638"/>
      <c r="J18" s="638"/>
      <c r="K18" s="639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4"/>
    </row>
    <row r="19" spans="1:44" s="97" customFormat="1" ht="12" customHeight="1" outlineLevel="1" thickBot="1" x14ac:dyDescent="0.25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4"/>
    </row>
    <row r="20" spans="1:44" s="97" customFormat="1" ht="12" customHeight="1" thickBot="1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44" s="97" customFormat="1" ht="32.25" customHeight="1" thickBot="1" x14ac:dyDescent="0.25">
      <c r="A21" s="620"/>
      <c r="B21" s="621"/>
      <c r="C21" s="621"/>
      <c r="D21" s="621"/>
      <c r="E21" s="621"/>
      <c r="F21" s="614" t="str">
        <f>HLOOKUP(Deckblatt_Cover_sheet!$CV$1,Beschriftungstabelle!$A:$B,146,FALSE)</f>
        <v>OK (green)</v>
      </c>
      <c r="G21" s="615"/>
      <c r="H21" s="615"/>
      <c r="I21" s="615"/>
      <c r="J21" s="615"/>
      <c r="K21" s="616"/>
      <c r="L21" s="611" t="str">
        <f>HLOOKUP(Deckblatt_Cover_sheet!$CV$1,Beschriftungstabelle!$A:$B,147,FALSE)</f>
        <v>conditionally OK (yellow)</v>
      </c>
      <c r="M21" s="612"/>
      <c r="N21" s="612"/>
      <c r="O21" s="612"/>
      <c r="P21" s="612"/>
      <c r="Q21" s="613"/>
      <c r="R21" s="617" t="str">
        <f>HLOOKUP(Deckblatt_Cover_sheet!$CV$1,Beschriftungstabelle!$A:$B,148,FALSE)</f>
        <v>not OK (red)</v>
      </c>
      <c r="S21" s="618"/>
      <c r="T21" s="618"/>
      <c r="U21" s="618"/>
      <c r="V21" s="618"/>
      <c r="W21" s="619"/>
      <c r="X21" s="581" t="str">
        <f>HLOOKUP(Deckblatt_Cover_sheet!$CV$1,Beschriftungstabelle!$A:$B,136,FALSE)</f>
        <v>Not applicable</v>
      </c>
      <c r="Y21" s="582"/>
      <c r="Z21" s="582"/>
      <c r="AA21" s="582"/>
      <c r="AB21" s="583"/>
      <c r="AC21" s="584" t="str">
        <f>HLOOKUP(Deckblatt_Cover_sheet!$CV$1,Beschriftungstabelle!$A:$B,94,FALSE)</f>
        <v>Comment:</v>
      </c>
      <c r="AD21" s="585"/>
      <c r="AE21" s="585"/>
      <c r="AF21" s="585"/>
      <c r="AG21" s="586"/>
    </row>
    <row r="22" spans="1:44" ht="12.95" customHeight="1" thickBot="1" x14ac:dyDescent="0.25">
      <c r="A22" s="654" t="str">
        <f>HLOOKUP(Deckblatt_Cover_sheet!$CV$1,Beschriftungstabelle!$A:$B,134,FALSE)</f>
        <v>Machines
Facilities
Fixtures</v>
      </c>
      <c r="B22" s="622"/>
      <c r="C22" s="622"/>
      <c r="D22" s="622"/>
      <c r="E22" s="622"/>
      <c r="F22" s="574" t="str">
        <f>HLOOKUP(Deckblatt_Cover_sheet!$CV$1,Beschriftungstabelle!$A:$B,149,FALSE)</f>
        <v xml:space="preserve">Series approved by supplier </v>
      </c>
      <c r="G22" s="575"/>
      <c r="H22" s="575"/>
      <c r="I22" s="575"/>
      <c r="J22" s="575"/>
      <c r="K22" s="576"/>
      <c r="L22" s="574" t="str">
        <f>HLOOKUP(Deckblatt_Cover_sheet!$CV$1,Beschriftungstabelle!$A:$B,151,FALSE)</f>
        <v xml:space="preserve">Series at production site, </v>
      </c>
      <c r="M22" s="575"/>
      <c r="N22" s="575"/>
      <c r="O22" s="575"/>
      <c r="P22" s="575"/>
      <c r="Q22" s="576"/>
      <c r="R22" s="574" t="str">
        <f>HLOOKUP(Deckblatt_Cover_sheet!$CV$1,Beschriftungstabelle!$A:$B,153,FALSE)</f>
        <v xml:space="preserve">Series not at production site, </v>
      </c>
      <c r="S22" s="575"/>
      <c r="T22" s="575"/>
      <c r="U22" s="575"/>
      <c r="V22" s="575"/>
      <c r="W22" s="576"/>
      <c r="X22" s="587"/>
      <c r="Y22" s="588"/>
      <c r="Z22" s="588"/>
      <c r="AA22" s="588"/>
      <c r="AB22" s="589"/>
      <c r="AC22" s="596"/>
      <c r="AD22" s="597"/>
      <c r="AE22" s="597"/>
      <c r="AF22" s="597"/>
      <c r="AG22" s="598"/>
    </row>
    <row r="23" spans="1:44" ht="48.75" customHeight="1" thickBot="1" x14ac:dyDescent="0.25">
      <c r="A23" s="622"/>
      <c r="B23" s="622"/>
      <c r="C23" s="622"/>
      <c r="D23" s="622"/>
      <c r="E23" s="622"/>
      <c r="F23" s="562" t="str">
        <f>HLOOKUP(Deckblatt_Cover_sheet!$CV$1,Beschriftungstabelle!$A:$B,150,FALSE)</f>
        <v>at production site, 
machine capability demonstrated</v>
      </c>
      <c r="G23" s="563"/>
      <c r="H23" s="563"/>
      <c r="I23" s="563"/>
      <c r="J23" s="563"/>
      <c r="K23" s="564"/>
      <c r="L23" s="562" t="str">
        <f>HLOOKUP(Deckblatt_Cover_sheet!$CV$1,Beschriftungstabelle!$A:$B,152,FALSE)</f>
        <v>not yet released from suplier; machine capability not yet proven, but no quality deterioration to be expected for series</v>
      </c>
      <c r="M23" s="563"/>
      <c r="N23" s="563"/>
      <c r="O23" s="563"/>
      <c r="P23" s="563"/>
      <c r="Q23" s="564"/>
      <c r="R23" s="562" t="str">
        <f>HLOOKUP(Deckblatt_Cover_sheet!$CV$1,Beschriftungstabelle!$A:$B,154,FALSE)</f>
        <v>or quality deterioration 
to be expected</v>
      </c>
      <c r="S23" s="563"/>
      <c r="T23" s="563"/>
      <c r="U23" s="563"/>
      <c r="V23" s="563"/>
      <c r="W23" s="564"/>
      <c r="X23" s="590"/>
      <c r="Y23" s="591"/>
      <c r="Z23" s="591"/>
      <c r="AA23" s="591"/>
      <c r="AB23" s="592"/>
      <c r="AC23" s="599"/>
      <c r="AD23" s="600"/>
      <c r="AE23" s="600"/>
      <c r="AF23" s="600"/>
      <c r="AG23" s="601"/>
    </row>
    <row r="24" spans="1:44" ht="24.75" customHeight="1" thickBot="1" x14ac:dyDescent="0.25">
      <c r="A24" s="622"/>
      <c r="B24" s="622"/>
      <c r="C24" s="622"/>
      <c r="D24" s="622"/>
      <c r="E24" s="622"/>
      <c r="F24" s="99"/>
      <c r="G24" s="100"/>
      <c r="H24" s="100"/>
      <c r="I24" s="100"/>
      <c r="J24" s="100"/>
      <c r="K24" s="101"/>
      <c r="L24" s="99"/>
      <c r="M24" s="100"/>
      <c r="N24" s="100"/>
      <c r="O24" s="100"/>
      <c r="P24" s="100"/>
      <c r="Q24" s="101"/>
      <c r="R24" s="105"/>
      <c r="S24" s="106"/>
      <c r="T24" s="106"/>
      <c r="U24" s="106"/>
      <c r="V24" s="106"/>
      <c r="W24" s="107"/>
      <c r="X24" s="590"/>
      <c r="Y24" s="591"/>
      <c r="Z24" s="591"/>
      <c r="AA24" s="591"/>
      <c r="AB24" s="592"/>
      <c r="AC24" s="599"/>
      <c r="AD24" s="600"/>
      <c r="AE24" s="600"/>
      <c r="AF24" s="600"/>
      <c r="AG24" s="601"/>
    </row>
    <row r="25" spans="1:44" ht="11.25" customHeight="1" thickBot="1" x14ac:dyDescent="0.25">
      <c r="A25" s="622"/>
      <c r="B25" s="622"/>
      <c r="C25" s="622"/>
      <c r="D25" s="622"/>
      <c r="E25" s="622"/>
      <c r="F25" s="102"/>
      <c r="G25" s="103"/>
      <c r="H25" s="103"/>
      <c r="I25" s="103"/>
      <c r="J25" s="103"/>
      <c r="K25" s="104"/>
      <c r="L25" s="102"/>
      <c r="M25" s="103"/>
      <c r="N25" s="103"/>
      <c r="O25" s="103"/>
      <c r="P25" s="103"/>
      <c r="Q25" s="104"/>
      <c r="R25" s="108"/>
      <c r="S25" s="109"/>
      <c r="T25" s="109"/>
      <c r="U25" s="109"/>
      <c r="V25" s="109"/>
      <c r="W25" s="110"/>
      <c r="X25" s="593"/>
      <c r="Y25" s="594"/>
      <c r="Z25" s="594"/>
      <c r="AA25" s="594"/>
      <c r="AB25" s="595"/>
      <c r="AC25" s="602"/>
      <c r="AD25" s="603"/>
      <c r="AE25" s="603"/>
      <c r="AF25" s="603"/>
      <c r="AG25" s="604"/>
      <c r="AJ25" s="70" t="b">
        <v>0</v>
      </c>
      <c r="AL25" s="70" t="b">
        <v>0</v>
      </c>
      <c r="AN25" s="70" t="b">
        <v>0</v>
      </c>
      <c r="AR25" s="70" t="str">
        <f>IF(AP25=TRUE,"grün",IF(AN25=TRUE,"rot",IF(AL25=TRUE,"gelb",IF(AJ25=TRUE,"grün",""))))</f>
        <v/>
      </c>
    </row>
    <row r="26" spans="1:44" ht="12.95" customHeight="1" x14ac:dyDescent="0.2">
      <c r="A26" s="605" t="str">
        <f>HLOOKUP(Deckblatt_Cover_sheet!$CV$1,Beschriftungstabelle!$A:$B,135,FALSE)</f>
        <v>Chaining / logistics</v>
      </c>
      <c r="B26" s="606"/>
      <c r="C26" s="606"/>
      <c r="D26" s="606"/>
      <c r="E26" s="606"/>
      <c r="F26" s="574" t="str">
        <f>HLOOKUP(Deckblatt_Cover_sheet!$CV$1,Beschriftungstabelle!$A:$B,155,FALSE)</f>
        <v>Series</v>
      </c>
      <c r="G26" s="575"/>
      <c r="H26" s="575"/>
      <c r="I26" s="575"/>
      <c r="J26" s="575"/>
      <c r="K26" s="576"/>
      <c r="L26" s="574" t="str">
        <f>HLOOKUP(Deckblatt_Cover_sheet!$CV$1,Beschriftungstabelle!$A:$B,156,FALSE)</f>
        <v>Not series, but</v>
      </c>
      <c r="M26" s="575"/>
      <c r="N26" s="575"/>
      <c r="O26" s="575"/>
      <c r="P26" s="575"/>
      <c r="Q26" s="576"/>
      <c r="R26" s="574" t="str">
        <f>HLOOKUP(Deckblatt_Cover_sheet!$CV$1,Beschriftungstabelle!$A:$B,158,FALSE)</f>
        <v xml:space="preserve">Quality deterioration to </v>
      </c>
      <c r="S26" s="575"/>
      <c r="T26" s="575"/>
      <c r="U26" s="575"/>
      <c r="V26" s="575"/>
      <c r="W26" s="576"/>
      <c r="X26" s="596"/>
      <c r="Y26" s="597"/>
      <c r="Z26" s="597"/>
      <c r="AA26" s="597"/>
      <c r="AB26" s="598"/>
      <c r="AC26" s="596"/>
      <c r="AD26" s="597"/>
      <c r="AE26" s="597"/>
      <c r="AF26" s="597"/>
      <c r="AG26" s="598"/>
    </row>
    <row r="27" spans="1:44" ht="19.5" customHeight="1" x14ac:dyDescent="0.2">
      <c r="A27" s="607"/>
      <c r="B27" s="608"/>
      <c r="C27" s="608"/>
      <c r="D27" s="608"/>
      <c r="E27" s="608"/>
      <c r="F27" s="562"/>
      <c r="G27" s="563"/>
      <c r="H27" s="563"/>
      <c r="I27" s="563"/>
      <c r="J27" s="563"/>
      <c r="K27" s="564"/>
      <c r="L27" s="562" t="str">
        <f>HLOOKUP(Deckblatt_Cover_sheet!$CV$1,Beschriftungstabelle!$A:$B,157,FALSE)</f>
        <v>no quality deterioration 
to be expected for series</v>
      </c>
      <c r="M27" s="563"/>
      <c r="N27" s="563"/>
      <c r="O27" s="563"/>
      <c r="P27" s="563"/>
      <c r="Q27" s="564"/>
      <c r="R27" s="643" t="str">
        <f>HLOOKUP(Deckblatt_Cover_sheet!$CV$1,Beschriftungstabelle!$A:$B,159,FALSE)</f>
        <v>be expected</v>
      </c>
      <c r="S27" s="644"/>
      <c r="T27" s="644"/>
      <c r="U27" s="644"/>
      <c r="V27" s="644"/>
      <c r="W27" s="645"/>
      <c r="X27" s="599"/>
      <c r="Y27" s="600"/>
      <c r="Z27" s="600"/>
      <c r="AA27" s="600"/>
      <c r="AB27" s="601"/>
      <c r="AC27" s="599"/>
      <c r="AD27" s="600"/>
      <c r="AE27" s="600"/>
      <c r="AF27" s="600"/>
      <c r="AG27" s="601"/>
    </row>
    <row r="28" spans="1:44" ht="19.5" customHeight="1" thickBot="1" x14ac:dyDescent="0.25">
      <c r="A28" s="609"/>
      <c r="B28" s="610"/>
      <c r="C28" s="610"/>
      <c r="D28" s="610"/>
      <c r="E28" s="610"/>
      <c r="F28" s="108"/>
      <c r="G28" s="109"/>
      <c r="H28" s="109"/>
      <c r="I28" s="109"/>
      <c r="J28" s="109"/>
      <c r="K28" s="110"/>
      <c r="L28" s="108"/>
      <c r="M28" s="109"/>
      <c r="N28" s="109"/>
      <c r="O28" s="109"/>
      <c r="P28" s="109"/>
      <c r="Q28" s="110"/>
      <c r="R28" s="108"/>
      <c r="S28" s="109"/>
      <c r="T28" s="109"/>
      <c r="U28" s="109"/>
      <c r="V28" s="109"/>
      <c r="W28" s="110"/>
      <c r="X28" s="602"/>
      <c r="Y28" s="603"/>
      <c r="Z28" s="603"/>
      <c r="AA28" s="603"/>
      <c r="AB28" s="604"/>
      <c r="AC28" s="602"/>
      <c r="AD28" s="603"/>
      <c r="AE28" s="603"/>
      <c r="AF28" s="603"/>
      <c r="AG28" s="604"/>
      <c r="AJ28" s="70" t="b">
        <v>0</v>
      </c>
      <c r="AL28" s="70" t="b">
        <v>0</v>
      </c>
      <c r="AN28" s="70" t="b">
        <v>0</v>
      </c>
      <c r="AP28" s="70" t="b">
        <v>0</v>
      </c>
      <c r="AR28" s="70" t="str">
        <f>IF(AP28=TRUE,"grün",IF(AN28=TRUE,"rot",IF(AL28=TRUE,"gelb",IF(AJ28=TRUE,"grün",""))))</f>
        <v/>
      </c>
    </row>
    <row r="29" spans="1:44" ht="12.95" customHeight="1" x14ac:dyDescent="0.2">
      <c r="A29" s="605" t="str">
        <f>HLOOKUP(Deckblatt_Cover_sheet!$CV$1,Beschriftungstabelle!$A:$B,160,FALSE)</f>
        <v>Cycle time /
Quantity</v>
      </c>
      <c r="B29" s="606"/>
      <c r="C29" s="606"/>
      <c r="D29" s="606"/>
      <c r="E29" s="632"/>
      <c r="F29" s="574" t="str">
        <f>HLOOKUP(Deckblatt_Cover_sheet!$CV$1,Beschriftungstabelle!$A:$B,161,FALSE)</f>
        <v>Production cycle time</v>
      </c>
      <c r="G29" s="575"/>
      <c r="H29" s="575"/>
      <c r="I29" s="575"/>
      <c r="J29" s="575"/>
      <c r="K29" s="576"/>
      <c r="L29" s="574" t="str">
        <f>HLOOKUP(Deckblatt_Cover_sheet!$CV$1,Beschriftungstabelle!$A:$B,161,FALSE)</f>
        <v>Production cycle time</v>
      </c>
      <c r="M29" s="575"/>
      <c r="N29" s="575"/>
      <c r="O29" s="575"/>
      <c r="P29" s="575"/>
      <c r="Q29" s="576"/>
      <c r="R29" s="574" t="str">
        <f>HLOOKUP(Deckblatt_Cover_sheet!$CV$1,Beschriftungstabelle!$A:$B,161,FALSE)</f>
        <v>Production cycle time</v>
      </c>
      <c r="S29" s="575"/>
      <c r="T29" s="575"/>
      <c r="U29" s="575"/>
      <c r="V29" s="575"/>
      <c r="W29" s="576"/>
      <c r="X29" s="596"/>
      <c r="Y29" s="597"/>
      <c r="Z29" s="597"/>
      <c r="AA29" s="597"/>
      <c r="AB29" s="598"/>
      <c r="AC29" s="596"/>
      <c r="AD29" s="597"/>
      <c r="AE29" s="597"/>
      <c r="AF29" s="597"/>
      <c r="AG29" s="598"/>
    </row>
    <row r="30" spans="1:44" ht="6" customHeight="1" x14ac:dyDescent="0.2">
      <c r="A30" s="607"/>
      <c r="B30" s="608"/>
      <c r="C30" s="608"/>
      <c r="D30" s="608"/>
      <c r="E30" s="652"/>
      <c r="F30" s="562" t="str">
        <f>HLOOKUP(Deckblatt_Cover_sheet!$CV$1,Beschriftungstabelle!$A:$B,162,FALSE)</f>
        <v>w/o special actions</v>
      </c>
      <c r="G30" s="563"/>
      <c r="H30" s="563"/>
      <c r="I30" s="563"/>
      <c r="J30" s="563"/>
      <c r="K30" s="564"/>
      <c r="L30" s="562" t="str">
        <f>HLOOKUP(Deckblatt_Cover_sheet!$CV$1,Beschriftungstabelle!$A:$B,163,FALSE)</f>
        <v>achievable with special actions</v>
      </c>
      <c r="M30" s="563"/>
      <c r="N30" s="563"/>
      <c r="O30" s="563"/>
      <c r="P30" s="563"/>
      <c r="Q30" s="564"/>
      <c r="R30" s="562" t="str">
        <f>HLOOKUP(Deckblatt_Cover_sheet!$CV$1,Beschriftungstabelle!$A:$B,164,FALSE)</f>
        <v>with special actions
is not achievable</v>
      </c>
      <c r="S30" s="563"/>
      <c r="T30" s="563"/>
      <c r="U30" s="563"/>
      <c r="V30" s="563"/>
      <c r="W30" s="564"/>
      <c r="X30" s="599"/>
      <c r="Y30" s="600"/>
      <c r="Z30" s="600"/>
      <c r="AA30" s="600"/>
      <c r="AB30" s="601"/>
      <c r="AC30" s="599"/>
      <c r="AD30" s="600"/>
      <c r="AE30" s="600"/>
      <c r="AF30" s="600"/>
      <c r="AG30" s="601"/>
    </row>
    <row r="31" spans="1:44" ht="5.25" customHeight="1" x14ac:dyDescent="0.2">
      <c r="A31" s="607"/>
      <c r="B31" s="608"/>
      <c r="C31" s="608"/>
      <c r="D31" s="608"/>
      <c r="E31" s="652"/>
      <c r="F31" s="562"/>
      <c r="G31" s="563"/>
      <c r="H31" s="563"/>
      <c r="I31" s="563"/>
      <c r="J31" s="563"/>
      <c r="K31" s="564"/>
      <c r="L31" s="562"/>
      <c r="M31" s="563"/>
      <c r="N31" s="563"/>
      <c r="O31" s="563"/>
      <c r="P31" s="563"/>
      <c r="Q31" s="564"/>
      <c r="R31" s="562"/>
      <c r="S31" s="563"/>
      <c r="T31" s="563"/>
      <c r="U31" s="563"/>
      <c r="V31" s="563"/>
      <c r="W31" s="564"/>
      <c r="X31" s="599"/>
      <c r="Y31" s="600"/>
      <c r="Z31" s="600"/>
      <c r="AA31" s="600"/>
      <c r="AB31" s="601"/>
      <c r="AC31" s="599"/>
      <c r="AD31" s="600"/>
      <c r="AE31" s="600"/>
      <c r="AF31" s="600"/>
      <c r="AG31" s="601"/>
    </row>
    <row r="32" spans="1:44" ht="12.75" customHeight="1" x14ac:dyDescent="0.2">
      <c r="A32" s="607"/>
      <c r="B32" s="608"/>
      <c r="C32" s="608"/>
      <c r="D32" s="608"/>
      <c r="E32" s="652"/>
      <c r="F32" s="562"/>
      <c r="G32" s="563"/>
      <c r="H32" s="563"/>
      <c r="I32" s="563"/>
      <c r="J32" s="563"/>
      <c r="K32" s="564"/>
      <c r="L32" s="562"/>
      <c r="M32" s="563"/>
      <c r="N32" s="563"/>
      <c r="O32" s="563"/>
      <c r="P32" s="563"/>
      <c r="Q32" s="564"/>
      <c r="R32" s="562"/>
      <c r="S32" s="563"/>
      <c r="T32" s="563"/>
      <c r="U32" s="563"/>
      <c r="V32" s="563"/>
      <c r="W32" s="564"/>
      <c r="X32" s="599"/>
      <c r="Y32" s="600"/>
      <c r="Z32" s="600"/>
      <c r="AA32" s="600"/>
      <c r="AB32" s="601"/>
      <c r="AC32" s="599"/>
      <c r="AD32" s="600"/>
      <c r="AE32" s="600"/>
      <c r="AF32" s="600"/>
      <c r="AG32" s="601"/>
    </row>
    <row r="33" spans="1:44" ht="12.75" customHeight="1" thickBot="1" x14ac:dyDescent="0.25">
      <c r="A33" s="607"/>
      <c r="B33" s="608"/>
      <c r="C33" s="608"/>
      <c r="D33" s="608"/>
      <c r="E33" s="652"/>
      <c r="F33" s="565"/>
      <c r="G33" s="566"/>
      <c r="H33" s="566"/>
      <c r="I33" s="566"/>
      <c r="J33" s="566"/>
      <c r="K33" s="567"/>
      <c r="L33" s="565"/>
      <c r="M33" s="566"/>
      <c r="N33" s="566"/>
      <c r="O33" s="566"/>
      <c r="P33" s="566"/>
      <c r="Q33" s="567"/>
      <c r="R33" s="565"/>
      <c r="S33" s="566"/>
      <c r="T33" s="566"/>
      <c r="U33" s="566"/>
      <c r="V33" s="566"/>
      <c r="W33" s="567"/>
      <c r="X33" s="602"/>
      <c r="Y33" s="603"/>
      <c r="Z33" s="603"/>
      <c r="AA33" s="603"/>
      <c r="AB33" s="604"/>
      <c r="AC33" s="602"/>
      <c r="AD33" s="603"/>
      <c r="AE33" s="603"/>
      <c r="AF33" s="603"/>
      <c r="AG33" s="604"/>
      <c r="AJ33" s="70" t="b">
        <v>0</v>
      </c>
      <c r="AL33" s="70" t="b">
        <v>0</v>
      </c>
      <c r="AN33" s="70" t="b">
        <v>0</v>
      </c>
      <c r="AP33" s="70" t="b">
        <v>0</v>
      </c>
      <c r="AR33" s="70" t="str">
        <f>IF(AP33=TRUE,"grün",IF(AN33=TRUE,"rot",IF(AL33=TRUE,"gelb",IF(AJ33=TRUE,"grün",""))))</f>
        <v/>
      </c>
    </row>
    <row r="34" spans="1:44" ht="21.95" customHeight="1" x14ac:dyDescent="0.2">
      <c r="A34" s="607"/>
      <c r="B34" s="608"/>
      <c r="C34" s="608"/>
      <c r="D34" s="608"/>
      <c r="E34" s="652"/>
      <c r="F34" s="574" t="str">
        <f>HLOOKUP(Deckblatt_Cover_sheet!$CV$1,Beschriftungstabelle!$A:$B,165,FALSE)</f>
        <v>All series production tools / cavities</v>
      </c>
      <c r="G34" s="575"/>
      <c r="H34" s="575"/>
      <c r="I34" s="575"/>
      <c r="J34" s="575"/>
      <c r="K34" s="576"/>
      <c r="L34" s="574" t="str">
        <f>HLOOKUP(Deckblatt_Cover_sheet!$CV$1,Beschriftungstabelle!$A:$B,167,FALSE)</f>
        <v>At least one set of series production tool</v>
      </c>
      <c r="M34" s="575"/>
      <c r="N34" s="575"/>
      <c r="O34" s="575"/>
      <c r="P34" s="575"/>
      <c r="Q34" s="576"/>
      <c r="R34" s="574" t="str">
        <f>HLOOKUP(Deckblatt_Cover_sheet!$CV$1,Beschriftungstabelle!$A:$B,169,FALSE)</f>
        <v>No series production tools</v>
      </c>
      <c r="S34" s="575"/>
      <c r="T34" s="575"/>
      <c r="U34" s="575"/>
      <c r="V34" s="575"/>
      <c r="W34" s="576"/>
      <c r="X34" s="596"/>
      <c r="Y34" s="597"/>
      <c r="Z34" s="597"/>
      <c r="AA34" s="597"/>
      <c r="AB34" s="598"/>
      <c r="AC34" s="596"/>
      <c r="AD34" s="597"/>
      <c r="AE34" s="597"/>
      <c r="AF34" s="597"/>
      <c r="AG34" s="598"/>
    </row>
    <row r="35" spans="1:44" ht="6.75" customHeight="1" x14ac:dyDescent="0.2">
      <c r="A35" s="607"/>
      <c r="B35" s="608"/>
      <c r="C35" s="608"/>
      <c r="D35" s="608"/>
      <c r="E35" s="652"/>
      <c r="F35" s="562" t="str">
        <f>HLOOKUP(Deckblatt_Cover_sheet!$CV$1,Beschriftungstabelle!$A:$B,166,FALSE)</f>
        <v>approved</v>
      </c>
      <c r="G35" s="563"/>
      <c r="H35" s="563"/>
      <c r="I35" s="563"/>
      <c r="J35" s="563"/>
      <c r="K35" s="564"/>
      <c r="L35" s="562" t="str">
        <f>HLOOKUP(Deckblatt_Cover_sheet!$CV$1,Beschriftungstabelle!$A:$B,168,FALSE)</f>
        <v>approved</v>
      </c>
      <c r="M35" s="563"/>
      <c r="N35" s="563"/>
      <c r="O35" s="563"/>
      <c r="P35" s="563"/>
      <c r="Q35" s="564"/>
      <c r="R35" s="562"/>
      <c r="S35" s="563"/>
      <c r="T35" s="563"/>
      <c r="U35" s="563"/>
      <c r="V35" s="563"/>
      <c r="W35" s="564"/>
      <c r="X35" s="599"/>
      <c r="Y35" s="600"/>
      <c r="Z35" s="600"/>
      <c r="AA35" s="600"/>
      <c r="AB35" s="601"/>
      <c r="AC35" s="599"/>
      <c r="AD35" s="600"/>
      <c r="AE35" s="600"/>
      <c r="AF35" s="600"/>
      <c r="AG35" s="601"/>
    </row>
    <row r="36" spans="1:44" ht="5.25" customHeight="1" x14ac:dyDescent="0.2">
      <c r="A36" s="607"/>
      <c r="B36" s="608"/>
      <c r="C36" s="608"/>
      <c r="D36" s="608"/>
      <c r="E36" s="652"/>
      <c r="F36" s="562"/>
      <c r="G36" s="563"/>
      <c r="H36" s="563"/>
      <c r="I36" s="563"/>
      <c r="J36" s="563"/>
      <c r="K36" s="564"/>
      <c r="L36" s="562"/>
      <c r="M36" s="563"/>
      <c r="N36" s="563"/>
      <c r="O36" s="563"/>
      <c r="P36" s="563"/>
      <c r="Q36" s="564"/>
      <c r="R36" s="562"/>
      <c r="S36" s="563"/>
      <c r="T36" s="563"/>
      <c r="U36" s="563"/>
      <c r="V36" s="563"/>
      <c r="W36" s="564"/>
      <c r="X36" s="599"/>
      <c r="Y36" s="600"/>
      <c r="Z36" s="600"/>
      <c r="AA36" s="600"/>
      <c r="AB36" s="601"/>
      <c r="AC36" s="599"/>
      <c r="AD36" s="600"/>
      <c r="AE36" s="600"/>
      <c r="AF36" s="600"/>
      <c r="AG36" s="601"/>
    </row>
    <row r="37" spans="1:44" ht="3" customHeight="1" x14ac:dyDescent="0.2">
      <c r="A37" s="607"/>
      <c r="B37" s="608"/>
      <c r="C37" s="608"/>
      <c r="D37" s="608"/>
      <c r="E37" s="652"/>
      <c r="F37" s="562"/>
      <c r="G37" s="563"/>
      <c r="H37" s="563"/>
      <c r="I37" s="563"/>
      <c r="J37" s="563"/>
      <c r="K37" s="564"/>
      <c r="L37" s="562"/>
      <c r="M37" s="563"/>
      <c r="N37" s="563"/>
      <c r="O37" s="563"/>
      <c r="P37" s="563"/>
      <c r="Q37" s="564"/>
      <c r="R37" s="562"/>
      <c r="S37" s="563"/>
      <c r="T37" s="563"/>
      <c r="U37" s="563"/>
      <c r="V37" s="563"/>
      <c r="W37" s="564"/>
      <c r="X37" s="599"/>
      <c r="Y37" s="600"/>
      <c r="Z37" s="600"/>
      <c r="AA37" s="600"/>
      <c r="AB37" s="601"/>
      <c r="AC37" s="599"/>
      <c r="AD37" s="600"/>
      <c r="AE37" s="600"/>
      <c r="AF37" s="600"/>
      <c r="AG37" s="601"/>
    </row>
    <row r="38" spans="1:44" ht="15.75" customHeight="1" thickBot="1" x14ac:dyDescent="0.25">
      <c r="A38" s="607"/>
      <c r="B38" s="608"/>
      <c r="C38" s="608"/>
      <c r="D38" s="608"/>
      <c r="E38" s="652"/>
      <c r="F38" s="565"/>
      <c r="G38" s="566"/>
      <c r="H38" s="566"/>
      <c r="I38" s="566"/>
      <c r="J38" s="566"/>
      <c r="K38" s="567"/>
      <c r="L38" s="565"/>
      <c r="M38" s="566"/>
      <c r="N38" s="566"/>
      <c r="O38" s="566"/>
      <c r="P38" s="566"/>
      <c r="Q38" s="567"/>
      <c r="R38" s="565"/>
      <c r="S38" s="566"/>
      <c r="T38" s="566"/>
      <c r="U38" s="566"/>
      <c r="V38" s="566"/>
      <c r="W38" s="567"/>
      <c r="X38" s="602"/>
      <c r="Y38" s="603"/>
      <c r="Z38" s="603"/>
      <c r="AA38" s="603"/>
      <c r="AB38" s="604"/>
      <c r="AC38" s="602"/>
      <c r="AD38" s="603"/>
      <c r="AE38" s="603"/>
      <c r="AF38" s="603"/>
      <c r="AG38" s="604"/>
      <c r="AJ38" s="70" t="b">
        <v>0</v>
      </c>
      <c r="AL38" s="70" t="b">
        <v>0</v>
      </c>
      <c r="AN38" s="70" t="b">
        <v>0</v>
      </c>
      <c r="AP38" s="70" t="b">
        <v>0</v>
      </c>
      <c r="AR38" s="70" t="str">
        <f>IF(AP38=TRUE,"grün",IF(AN38=TRUE,"rot",IF(AL38=TRUE,"gelb",IF(AJ38=TRUE,"grün",""))))</f>
        <v/>
      </c>
    </row>
    <row r="39" spans="1:44" ht="12.95" customHeight="1" x14ac:dyDescent="0.2">
      <c r="A39" s="607"/>
      <c r="B39" s="608"/>
      <c r="C39" s="608"/>
      <c r="D39" s="608"/>
      <c r="E39" s="652"/>
      <c r="F39" s="574" t="str">
        <f>HLOOKUP(Deckblatt_Cover_sheet!$CV$1,Beschriftungstabelle!$A:$B,170,FALSE)</f>
        <v xml:space="preserve">All production lines </v>
      </c>
      <c r="G39" s="575"/>
      <c r="H39" s="575"/>
      <c r="I39" s="575"/>
      <c r="J39" s="575"/>
      <c r="K39" s="576"/>
      <c r="L39" s="574" t="str">
        <f>HLOOKUP(Deckblatt_Cover_sheet!$CV$1,Beschriftungstabelle!$A:$B,172,FALSE)</f>
        <v>One production line</v>
      </c>
      <c r="M39" s="575"/>
      <c r="N39" s="575"/>
      <c r="O39" s="575"/>
      <c r="P39" s="575"/>
      <c r="Q39" s="576"/>
      <c r="R39" s="574" t="str">
        <f>HLOOKUP(Deckblatt_Cover_sheet!$CV$1,Beschriftungstabelle!$A:$B,174,FALSE)</f>
        <v>No standard production line</v>
      </c>
      <c r="S39" s="575"/>
      <c r="T39" s="575"/>
      <c r="U39" s="575"/>
      <c r="V39" s="575"/>
      <c r="W39" s="576"/>
      <c r="X39" s="596"/>
      <c r="Y39" s="597"/>
      <c r="Z39" s="597"/>
      <c r="AA39" s="597"/>
      <c r="AB39" s="598"/>
      <c r="AC39" s="596"/>
      <c r="AD39" s="597"/>
      <c r="AE39" s="597"/>
      <c r="AF39" s="597"/>
      <c r="AG39" s="598"/>
    </row>
    <row r="40" spans="1:44" ht="9" customHeight="1" x14ac:dyDescent="0.2">
      <c r="A40" s="607"/>
      <c r="B40" s="608"/>
      <c r="C40" s="608"/>
      <c r="D40" s="608"/>
      <c r="E40" s="652"/>
      <c r="F40" s="562" t="str">
        <f>HLOOKUP(Deckblatt_Cover_sheet!$CV$1,Beschriftungstabelle!$A:$B,171,FALSE)</f>
        <v>approved</v>
      </c>
      <c r="G40" s="563"/>
      <c r="H40" s="563"/>
      <c r="I40" s="563"/>
      <c r="J40" s="563"/>
      <c r="K40" s="564"/>
      <c r="L40" s="562" t="str">
        <f>HLOOKUP(Deckblatt_Cover_sheet!$CV$1,Beschriftungstabelle!$A:$B,173,FALSE)</f>
        <v>approved</v>
      </c>
      <c r="M40" s="563"/>
      <c r="N40" s="563"/>
      <c r="O40" s="563"/>
      <c r="P40" s="563"/>
      <c r="Q40" s="564"/>
      <c r="R40" s="562"/>
      <c r="S40" s="563"/>
      <c r="T40" s="563"/>
      <c r="U40" s="563"/>
      <c r="V40" s="563"/>
      <c r="W40" s="564"/>
      <c r="X40" s="599"/>
      <c r="Y40" s="600"/>
      <c r="Z40" s="600"/>
      <c r="AA40" s="600"/>
      <c r="AB40" s="601"/>
      <c r="AC40" s="599"/>
      <c r="AD40" s="600"/>
      <c r="AE40" s="600"/>
      <c r="AF40" s="600"/>
      <c r="AG40" s="601"/>
    </row>
    <row r="41" spans="1:44" ht="10.5" customHeight="1" x14ac:dyDescent="0.2">
      <c r="A41" s="607"/>
      <c r="B41" s="608"/>
      <c r="C41" s="608"/>
      <c r="D41" s="608"/>
      <c r="E41" s="652"/>
      <c r="F41" s="562"/>
      <c r="G41" s="563"/>
      <c r="H41" s="563"/>
      <c r="I41" s="563"/>
      <c r="J41" s="563"/>
      <c r="K41" s="564"/>
      <c r="L41" s="562"/>
      <c r="M41" s="563"/>
      <c r="N41" s="563"/>
      <c r="O41" s="563"/>
      <c r="P41" s="563"/>
      <c r="Q41" s="564"/>
      <c r="R41" s="562"/>
      <c r="S41" s="563"/>
      <c r="T41" s="563"/>
      <c r="U41" s="563"/>
      <c r="V41" s="563"/>
      <c r="W41" s="564"/>
      <c r="X41" s="599"/>
      <c r="Y41" s="600"/>
      <c r="Z41" s="600"/>
      <c r="AA41" s="600"/>
      <c r="AB41" s="601"/>
      <c r="AC41" s="599"/>
      <c r="AD41" s="600"/>
      <c r="AE41" s="600"/>
      <c r="AF41" s="600"/>
      <c r="AG41" s="601"/>
    </row>
    <row r="42" spans="1:44" ht="10.5" customHeight="1" x14ac:dyDescent="0.2">
      <c r="A42" s="607"/>
      <c r="B42" s="608"/>
      <c r="C42" s="608"/>
      <c r="D42" s="608"/>
      <c r="E42" s="652"/>
      <c r="F42" s="562"/>
      <c r="G42" s="563"/>
      <c r="H42" s="563"/>
      <c r="I42" s="563"/>
      <c r="J42" s="563"/>
      <c r="K42" s="564"/>
      <c r="L42" s="562"/>
      <c r="M42" s="563"/>
      <c r="N42" s="563"/>
      <c r="O42" s="563"/>
      <c r="P42" s="563"/>
      <c r="Q42" s="564"/>
      <c r="R42" s="562"/>
      <c r="S42" s="563"/>
      <c r="T42" s="563"/>
      <c r="U42" s="563"/>
      <c r="V42" s="563"/>
      <c r="W42" s="564"/>
      <c r="X42" s="599"/>
      <c r="Y42" s="600"/>
      <c r="Z42" s="600"/>
      <c r="AA42" s="600"/>
      <c r="AB42" s="601"/>
      <c r="AC42" s="599"/>
      <c r="AD42" s="600"/>
      <c r="AE42" s="600"/>
      <c r="AF42" s="600"/>
      <c r="AG42" s="601"/>
    </row>
    <row r="43" spans="1:44" ht="10.5" customHeight="1" thickBot="1" x14ac:dyDescent="0.25">
      <c r="A43" s="609"/>
      <c r="B43" s="610"/>
      <c r="C43" s="610"/>
      <c r="D43" s="610"/>
      <c r="E43" s="653"/>
      <c r="F43" s="565"/>
      <c r="G43" s="566"/>
      <c r="H43" s="566"/>
      <c r="I43" s="566"/>
      <c r="J43" s="566"/>
      <c r="K43" s="567"/>
      <c r="L43" s="565"/>
      <c r="M43" s="566"/>
      <c r="N43" s="566"/>
      <c r="O43" s="566"/>
      <c r="P43" s="566"/>
      <c r="Q43" s="567"/>
      <c r="R43" s="565"/>
      <c r="S43" s="566"/>
      <c r="T43" s="566"/>
      <c r="U43" s="566"/>
      <c r="V43" s="566"/>
      <c r="W43" s="567"/>
      <c r="X43" s="602"/>
      <c r="Y43" s="603"/>
      <c r="Z43" s="603"/>
      <c r="AA43" s="603"/>
      <c r="AB43" s="604"/>
      <c r="AC43" s="602"/>
      <c r="AD43" s="603"/>
      <c r="AE43" s="603"/>
      <c r="AF43" s="603"/>
      <c r="AG43" s="604"/>
      <c r="AJ43" s="70" t="b">
        <v>0</v>
      </c>
      <c r="AL43" s="70" t="b">
        <v>0</v>
      </c>
      <c r="AN43" s="70" t="b">
        <v>0</v>
      </c>
      <c r="AP43" s="70" t="b">
        <v>0</v>
      </c>
      <c r="AR43" s="70" t="str">
        <f>IF(AP43=TRUE,"grün",IF(AN43=TRUE,"rot",IF(AL43=TRUE,"gelb",IF(AJ43=TRUE,"grün",""))))</f>
        <v/>
      </c>
    </row>
    <row r="44" spans="1:44" ht="18.75" customHeight="1" x14ac:dyDescent="0.2">
      <c r="A44" s="623" t="str">
        <f>HLOOKUP(Deckblatt_Cover_sheet!$CV$1,Beschriftungstabelle!$A:$B,175,FALSE)</f>
        <v>Staff</v>
      </c>
      <c r="B44" s="623"/>
      <c r="C44" s="623"/>
      <c r="D44" s="623"/>
      <c r="E44" s="623"/>
      <c r="F44" s="574" t="str">
        <f>HLOOKUP(Deckblatt_Cover_sheet!$CV$1,Beschriftungstabelle!$A:$B,176,FALSE)</f>
        <v>All staff trained,</v>
      </c>
      <c r="G44" s="575"/>
      <c r="H44" s="575"/>
      <c r="I44" s="575"/>
      <c r="J44" s="575"/>
      <c r="K44" s="576"/>
      <c r="L44" s="574" t="str">
        <f>HLOOKUP(Deckblatt_Cover_sheet!$CV$1,Beschriftungstabelle!$A:$B,178,FALSE)</f>
        <v>All standard production staff trained,</v>
      </c>
      <c r="M44" s="575"/>
      <c r="N44" s="575"/>
      <c r="O44" s="575"/>
      <c r="P44" s="575"/>
      <c r="Q44" s="576"/>
      <c r="R44" s="574" t="str">
        <f>HLOOKUP(Deckblatt_Cover_sheet!$CV$1,Beschriftungstabelle!$A:$B,180,FALSE)</f>
        <v>No standard production staff</v>
      </c>
      <c r="S44" s="575"/>
      <c r="T44" s="575"/>
      <c r="U44" s="575"/>
      <c r="V44" s="575"/>
      <c r="W44" s="576"/>
      <c r="X44" s="596"/>
      <c r="Y44" s="597"/>
      <c r="Z44" s="597"/>
      <c r="AA44" s="597"/>
      <c r="AB44" s="598"/>
      <c r="AC44" s="596"/>
      <c r="AD44" s="597"/>
      <c r="AE44" s="597"/>
      <c r="AF44" s="597"/>
      <c r="AG44" s="598"/>
    </row>
    <row r="45" spans="1:44" ht="15" customHeight="1" x14ac:dyDescent="0.2">
      <c r="A45" s="624"/>
      <c r="B45" s="624"/>
      <c r="C45" s="624"/>
      <c r="D45" s="624"/>
      <c r="E45" s="624"/>
      <c r="F45" s="562" t="str">
        <f>HLOOKUP(Deckblatt_Cover_sheet!$CV$1,Beschriftungstabelle!$A:$B,177,FALSE)</f>
        <v>work / test instructions complete</v>
      </c>
      <c r="G45" s="563"/>
      <c r="H45" s="563"/>
      <c r="I45" s="563"/>
      <c r="J45" s="563"/>
      <c r="K45" s="564"/>
      <c r="L45" s="562" t="str">
        <f>HLOOKUP(Deckblatt_Cover_sheet!$CV$1,Beschriftungstabelle!$A:$B,179,FALSE)</f>
        <v>work / test instructions complete</v>
      </c>
      <c r="M45" s="563"/>
      <c r="N45" s="563"/>
      <c r="O45" s="563"/>
      <c r="P45" s="563"/>
      <c r="Q45" s="564"/>
      <c r="R45" s="562" t="str">
        <f>HLOOKUP(Deckblatt_Cover_sheet!$CV$1,Beschriftungstabelle!$A:$B,181,FALSE)</f>
        <v>work / test instructions not complete</v>
      </c>
      <c r="S45" s="563"/>
      <c r="T45" s="563"/>
      <c r="U45" s="563"/>
      <c r="V45" s="563"/>
      <c r="W45" s="564"/>
      <c r="X45" s="599"/>
      <c r="Y45" s="600"/>
      <c r="Z45" s="600"/>
      <c r="AA45" s="600"/>
      <c r="AB45" s="601"/>
      <c r="AC45" s="599"/>
      <c r="AD45" s="600"/>
      <c r="AE45" s="600"/>
      <c r="AF45" s="600"/>
      <c r="AG45" s="601"/>
    </row>
    <row r="46" spans="1:44" ht="15" customHeight="1" x14ac:dyDescent="0.2">
      <c r="A46" s="624"/>
      <c r="B46" s="624"/>
      <c r="C46" s="624"/>
      <c r="D46" s="624"/>
      <c r="E46" s="624"/>
      <c r="F46" s="562"/>
      <c r="G46" s="563"/>
      <c r="H46" s="563"/>
      <c r="I46" s="563"/>
      <c r="J46" s="563"/>
      <c r="K46" s="564"/>
      <c r="L46" s="562"/>
      <c r="M46" s="563"/>
      <c r="N46" s="563"/>
      <c r="O46" s="563"/>
      <c r="P46" s="563"/>
      <c r="Q46" s="564"/>
      <c r="R46" s="562"/>
      <c r="S46" s="563"/>
      <c r="T46" s="563"/>
      <c r="U46" s="563"/>
      <c r="V46" s="563"/>
      <c r="W46" s="564"/>
      <c r="X46" s="599"/>
      <c r="Y46" s="600"/>
      <c r="Z46" s="600"/>
      <c r="AA46" s="600"/>
      <c r="AB46" s="601"/>
      <c r="AC46" s="599"/>
      <c r="AD46" s="600"/>
      <c r="AE46" s="600"/>
      <c r="AF46" s="600"/>
      <c r="AG46" s="601"/>
    </row>
    <row r="47" spans="1:44" ht="15" customHeight="1" x14ac:dyDescent="0.2">
      <c r="A47" s="624"/>
      <c r="B47" s="624"/>
      <c r="C47" s="624"/>
      <c r="D47" s="624"/>
      <c r="E47" s="624"/>
      <c r="F47" s="562"/>
      <c r="G47" s="563"/>
      <c r="H47" s="563"/>
      <c r="I47" s="563"/>
      <c r="J47" s="563"/>
      <c r="K47" s="564"/>
      <c r="L47" s="562"/>
      <c r="M47" s="563"/>
      <c r="N47" s="563"/>
      <c r="O47" s="563"/>
      <c r="P47" s="563"/>
      <c r="Q47" s="564"/>
      <c r="R47" s="562"/>
      <c r="S47" s="563"/>
      <c r="T47" s="563"/>
      <c r="U47" s="563"/>
      <c r="V47" s="563"/>
      <c r="W47" s="564"/>
      <c r="X47" s="599"/>
      <c r="Y47" s="600"/>
      <c r="Z47" s="600"/>
      <c r="AA47" s="600"/>
      <c r="AB47" s="601"/>
      <c r="AC47" s="599"/>
      <c r="AD47" s="600"/>
      <c r="AE47" s="600"/>
      <c r="AF47" s="600"/>
      <c r="AG47" s="601"/>
    </row>
    <row r="48" spans="1:44" ht="15.75" customHeight="1" thickBot="1" x14ac:dyDescent="0.25">
      <c r="A48" s="625"/>
      <c r="B48" s="625"/>
      <c r="C48" s="625"/>
      <c r="D48" s="625"/>
      <c r="E48" s="625"/>
      <c r="F48" s="565"/>
      <c r="G48" s="566"/>
      <c r="H48" s="566"/>
      <c r="I48" s="566"/>
      <c r="J48" s="566"/>
      <c r="K48" s="567"/>
      <c r="L48" s="565"/>
      <c r="M48" s="566"/>
      <c r="N48" s="566"/>
      <c r="O48" s="566"/>
      <c r="P48" s="566"/>
      <c r="Q48" s="567"/>
      <c r="R48" s="565"/>
      <c r="S48" s="566"/>
      <c r="T48" s="566"/>
      <c r="U48" s="566"/>
      <c r="V48" s="566"/>
      <c r="W48" s="567"/>
      <c r="X48" s="602"/>
      <c r="Y48" s="603"/>
      <c r="Z48" s="603"/>
      <c r="AA48" s="603"/>
      <c r="AB48" s="604"/>
      <c r="AC48" s="602"/>
      <c r="AD48" s="603"/>
      <c r="AE48" s="603"/>
      <c r="AF48" s="603"/>
      <c r="AG48" s="604"/>
      <c r="AJ48" s="70" t="b">
        <v>0</v>
      </c>
      <c r="AL48" s="70" t="b">
        <v>0</v>
      </c>
      <c r="AN48" s="70" t="b">
        <v>0</v>
      </c>
      <c r="AP48" s="70" t="b">
        <v>0</v>
      </c>
      <c r="AR48" s="70" t="str">
        <f>IF(AP48=TRUE,"grün",IF(AN48=TRUE,"rot",IF(AL48=TRUE,"gelb",IF(AJ48=TRUE,"grün",""))))</f>
        <v/>
      </c>
    </row>
    <row r="49" spans="1:44" ht="24.75" customHeight="1" x14ac:dyDescent="0.2">
      <c r="A49" s="649" t="str">
        <f>HLOOKUP(Deckblatt_Cover_sheet!$CV$1,Beschriftungstabelle!$A:$B,182,FALSE)</f>
        <v>Process capability</v>
      </c>
      <c r="B49" s="650"/>
      <c r="C49" s="650"/>
      <c r="D49" s="650"/>
      <c r="E49" s="651"/>
      <c r="F49" s="574" t="str">
        <f>HLOOKUP(Deckblatt_Cover_sheet!$CV$1,Beschriftungstabelle!$A:$B,184,FALSE)</f>
        <v>Agreed capability
parameters fully met</v>
      </c>
      <c r="G49" s="575"/>
      <c r="H49" s="575"/>
      <c r="I49" s="575"/>
      <c r="J49" s="575"/>
      <c r="K49" s="576"/>
      <c r="L49" s="574" t="str">
        <f>HLOOKUP(Deckblatt_Cover_sheet!$CV$1,Beschriftungstabelle!$A:$B,185,FALSE)</f>
        <v>Agreed capability parameters
not met</v>
      </c>
      <c r="M49" s="575"/>
      <c r="N49" s="575"/>
      <c r="O49" s="575"/>
      <c r="P49" s="575"/>
      <c r="Q49" s="576"/>
      <c r="R49" s="574" t="str">
        <f>HLOOKUP(Deckblatt_Cover_sheet!$CV$1,Beschriftungstabelle!$A:$B,187,FALSE)</f>
        <v>Capability parameters not demonstrated / determined</v>
      </c>
      <c r="S49" s="575"/>
      <c r="T49" s="575"/>
      <c r="U49" s="575"/>
      <c r="V49" s="575"/>
      <c r="W49" s="576"/>
      <c r="X49" s="596"/>
      <c r="Y49" s="597"/>
      <c r="Z49" s="597"/>
      <c r="AA49" s="597"/>
      <c r="AB49" s="598"/>
      <c r="AC49" s="596"/>
      <c r="AD49" s="597"/>
      <c r="AE49" s="597"/>
      <c r="AF49" s="597"/>
      <c r="AG49" s="598"/>
    </row>
    <row r="50" spans="1:44" ht="21" customHeight="1" x14ac:dyDescent="0.2">
      <c r="A50" s="626" t="str">
        <f>HLOOKUP(Deckblatt_Cover_sheet!$CV$1,Beschriftungstabelle!$A:$B,183,FALSE)</f>
        <v>(if no 100% check is planned)</v>
      </c>
      <c r="B50" s="627"/>
      <c r="C50" s="627"/>
      <c r="D50" s="627"/>
      <c r="E50" s="628"/>
      <c r="F50" s="105"/>
      <c r="G50" s="106"/>
      <c r="H50" s="106"/>
      <c r="I50" s="106"/>
      <c r="J50" s="106"/>
      <c r="K50" s="107"/>
      <c r="L50" s="562" t="str">
        <f>HLOOKUP(Deckblatt_Cover_sheet!$CV$1,Beschriftungstabelle!$A:$B,186,FALSE)</f>
        <v>100 % check implemented until prove of capability</v>
      </c>
      <c r="M50" s="563"/>
      <c r="N50" s="563"/>
      <c r="O50" s="563"/>
      <c r="P50" s="563"/>
      <c r="Q50" s="564"/>
      <c r="R50" s="562" t="str">
        <f>HLOOKUP(Deckblatt_Cover_sheet!$CV$1,Beschriftungstabelle!$A:$B,188,FALSE)</f>
        <v>no 100% check</v>
      </c>
      <c r="S50" s="563"/>
      <c r="T50" s="563"/>
      <c r="U50" s="563"/>
      <c r="V50" s="563"/>
      <c r="W50" s="564"/>
      <c r="X50" s="599"/>
      <c r="Y50" s="600"/>
      <c r="Z50" s="600"/>
      <c r="AA50" s="600"/>
      <c r="AB50" s="601"/>
      <c r="AC50" s="599"/>
      <c r="AD50" s="600"/>
      <c r="AE50" s="600"/>
      <c r="AF50" s="600"/>
      <c r="AG50" s="601"/>
    </row>
    <row r="51" spans="1:44" ht="21" customHeight="1" x14ac:dyDescent="0.2">
      <c r="A51" s="626"/>
      <c r="B51" s="627"/>
      <c r="C51" s="627"/>
      <c r="D51" s="627"/>
      <c r="E51" s="628"/>
      <c r="F51" s="105"/>
      <c r="G51" s="106"/>
      <c r="H51" s="106"/>
      <c r="I51" s="106"/>
      <c r="J51" s="106"/>
      <c r="K51" s="107"/>
      <c r="L51" s="562"/>
      <c r="M51" s="563"/>
      <c r="N51" s="563"/>
      <c r="O51" s="563"/>
      <c r="P51" s="563"/>
      <c r="Q51" s="564"/>
      <c r="R51" s="562"/>
      <c r="S51" s="563"/>
      <c r="T51" s="563"/>
      <c r="U51" s="563"/>
      <c r="V51" s="563"/>
      <c r="W51" s="564"/>
      <c r="X51" s="599"/>
      <c r="Y51" s="600"/>
      <c r="Z51" s="600"/>
      <c r="AA51" s="600"/>
      <c r="AB51" s="601"/>
      <c r="AC51" s="599"/>
      <c r="AD51" s="600"/>
      <c r="AE51" s="600"/>
      <c r="AF51" s="600"/>
      <c r="AG51" s="601"/>
    </row>
    <row r="52" spans="1:44" ht="16.5" customHeight="1" thickBot="1" x14ac:dyDescent="0.25">
      <c r="A52" s="629"/>
      <c r="B52" s="630"/>
      <c r="C52" s="630"/>
      <c r="D52" s="630"/>
      <c r="E52" s="631"/>
      <c r="F52" s="108"/>
      <c r="G52" s="109"/>
      <c r="H52" s="109"/>
      <c r="I52" s="109"/>
      <c r="J52" s="109"/>
      <c r="K52" s="110"/>
      <c r="L52" s="565"/>
      <c r="M52" s="566"/>
      <c r="N52" s="566"/>
      <c r="O52" s="566"/>
      <c r="P52" s="566"/>
      <c r="Q52" s="567"/>
      <c r="R52" s="565"/>
      <c r="S52" s="566"/>
      <c r="T52" s="566"/>
      <c r="U52" s="566"/>
      <c r="V52" s="566"/>
      <c r="W52" s="567"/>
      <c r="X52" s="602"/>
      <c r="Y52" s="603"/>
      <c r="Z52" s="603"/>
      <c r="AA52" s="603"/>
      <c r="AB52" s="604"/>
      <c r="AC52" s="602"/>
      <c r="AD52" s="603"/>
      <c r="AE52" s="603"/>
      <c r="AF52" s="603"/>
      <c r="AG52" s="604"/>
      <c r="AJ52" s="70" t="b">
        <v>0</v>
      </c>
      <c r="AL52" s="70" t="b">
        <v>0</v>
      </c>
      <c r="AN52" s="70" t="b">
        <v>0</v>
      </c>
      <c r="AP52" s="70" t="b">
        <v>0</v>
      </c>
      <c r="AR52" s="70" t="str">
        <f>IF(AP52=TRUE,"grün",IF(AN52=TRUE,"rot",IF(AL52=TRUE,"gelb",IF(AJ52=TRUE,"grün",""))))</f>
        <v/>
      </c>
    </row>
    <row r="53" spans="1:44" ht="27.75" customHeight="1" x14ac:dyDescent="0.2">
      <c r="A53" s="658" t="str">
        <f>HLOOKUP(Deckblatt_Cover_sheet!$CV$1,Beschriftungstabelle!$A:$B,189,FALSE)</f>
        <v>CC/SC-Criteria</v>
      </c>
      <c r="B53" s="659"/>
      <c r="C53" s="659"/>
      <c r="D53" s="659"/>
      <c r="E53" s="660"/>
      <c r="F53" s="574" t="str">
        <f>HLOOKUP(Deckblatt_Cover_sheet!$CV$1,Beschriftungstabelle!$A:$B,191,FALSE)</f>
        <v>Agreed capability parameters concerning CC/SC criteria fully met</v>
      </c>
      <c r="G53" s="575"/>
      <c r="H53" s="575"/>
      <c r="I53" s="575"/>
      <c r="J53" s="575"/>
      <c r="K53" s="576"/>
      <c r="L53" s="574" t="str">
        <f>HLOOKUP(Deckblatt_Cover_sheet!$CV$1,Beschriftungstabelle!$A:$B,192,FALSE)</f>
        <v>Agreed capability parameters concerning CC/SC criteria not met</v>
      </c>
      <c r="M53" s="575"/>
      <c r="N53" s="575"/>
      <c r="O53" s="575"/>
      <c r="P53" s="575"/>
      <c r="Q53" s="576"/>
      <c r="R53" s="574" t="str">
        <f>HLOOKUP(Deckblatt_Cover_sheet!$CV$1,Beschriftungstabelle!$A:$B,194,FALSE)</f>
        <v>Capability parameters concerning DS/DZ criteria not demonstrated / determined</v>
      </c>
      <c r="S53" s="575"/>
      <c r="T53" s="575"/>
      <c r="U53" s="575"/>
      <c r="V53" s="575"/>
      <c r="W53" s="576"/>
      <c r="X53" s="596"/>
      <c r="Y53" s="597"/>
      <c r="Z53" s="597"/>
      <c r="AA53" s="597"/>
      <c r="AB53" s="598"/>
      <c r="AC53" s="596"/>
      <c r="AD53" s="597"/>
      <c r="AE53" s="597"/>
      <c r="AF53" s="597"/>
      <c r="AG53" s="598"/>
    </row>
    <row r="54" spans="1:44" ht="20.25" customHeight="1" x14ac:dyDescent="0.2">
      <c r="A54" s="626" t="str">
        <f>HLOOKUP(Deckblatt_Cover_sheet!$CV$1,Beschriftungstabelle!$A:$B,190,FALSE)</f>
        <v>(if no 100% inspection planned)</v>
      </c>
      <c r="B54" s="627"/>
      <c r="C54" s="627"/>
      <c r="D54" s="627"/>
      <c r="E54" s="628"/>
      <c r="F54" s="643"/>
      <c r="G54" s="644"/>
      <c r="H54" s="644"/>
      <c r="I54" s="644"/>
      <c r="J54" s="644"/>
      <c r="K54" s="645"/>
      <c r="L54" s="562" t="str">
        <f>HLOOKUP(Deckblatt_Cover_sheet!$CV$1,Beschriftungstabelle!$A:$B,193,FALSE)</f>
        <v>100 % check implemented until prove of capability</v>
      </c>
      <c r="M54" s="563"/>
      <c r="N54" s="563"/>
      <c r="O54" s="563"/>
      <c r="P54" s="563"/>
      <c r="Q54" s="564"/>
      <c r="R54" s="562" t="str">
        <f>HLOOKUP(Deckblatt_Cover_sheet!$CV$1,Beschriftungstabelle!$A:$B,195,FALSE)</f>
        <v>no 100% check</v>
      </c>
      <c r="S54" s="563"/>
      <c r="T54" s="563"/>
      <c r="U54" s="563"/>
      <c r="V54" s="563"/>
      <c r="W54" s="564"/>
      <c r="X54" s="599"/>
      <c r="Y54" s="600"/>
      <c r="Z54" s="600"/>
      <c r="AA54" s="600"/>
      <c r="AB54" s="601"/>
      <c r="AC54" s="599"/>
      <c r="AD54" s="600"/>
      <c r="AE54" s="600"/>
      <c r="AF54" s="600"/>
      <c r="AG54" s="601"/>
    </row>
    <row r="55" spans="1:44" ht="20.25" customHeight="1" x14ac:dyDescent="0.2">
      <c r="A55" s="626"/>
      <c r="B55" s="627"/>
      <c r="C55" s="627"/>
      <c r="D55" s="627"/>
      <c r="E55" s="628"/>
      <c r="F55" s="643"/>
      <c r="G55" s="644"/>
      <c r="H55" s="644"/>
      <c r="I55" s="644"/>
      <c r="J55" s="644"/>
      <c r="K55" s="645"/>
      <c r="L55" s="562"/>
      <c r="M55" s="563"/>
      <c r="N55" s="563"/>
      <c r="O55" s="563"/>
      <c r="P55" s="563"/>
      <c r="Q55" s="564"/>
      <c r="R55" s="562"/>
      <c r="S55" s="563"/>
      <c r="T55" s="563"/>
      <c r="U55" s="563"/>
      <c r="V55" s="563"/>
      <c r="W55" s="564"/>
      <c r="X55" s="599"/>
      <c r="Y55" s="600"/>
      <c r="Z55" s="600"/>
      <c r="AA55" s="600"/>
      <c r="AB55" s="601"/>
      <c r="AC55" s="599"/>
      <c r="AD55" s="600"/>
      <c r="AE55" s="600"/>
      <c r="AF55" s="600"/>
      <c r="AG55" s="601"/>
    </row>
    <row r="56" spans="1:44" ht="20.25" customHeight="1" thickBot="1" x14ac:dyDescent="0.25">
      <c r="A56" s="629"/>
      <c r="B56" s="630"/>
      <c r="C56" s="630"/>
      <c r="D56" s="630"/>
      <c r="E56" s="631"/>
      <c r="F56" s="646"/>
      <c r="G56" s="647"/>
      <c r="H56" s="647"/>
      <c r="I56" s="647"/>
      <c r="J56" s="647"/>
      <c r="K56" s="648"/>
      <c r="L56" s="565"/>
      <c r="M56" s="566"/>
      <c r="N56" s="566"/>
      <c r="O56" s="566"/>
      <c r="P56" s="566"/>
      <c r="Q56" s="567"/>
      <c r="R56" s="565"/>
      <c r="S56" s="566"/>
      <c r="T56" s="566"/>
      <c r="U56" s="566"/>
      <c r="V56" s="566"/>
      <c r="W56" s="567"/>
      <c r="X56" s="602"/>
      <c r="Y56" s="603"/>
      <c r="Z56" s="603"/>
      <c r="AA56" s="603"/>
      <c r="AB56" s="604"/>
      <c r="AC56" s="602"/>
      <c r="AD56" s="603"/>
      <c r="AE56" s="603"/>
      <c r="AF56" s="603"/>
      <c r="AG56" s="604"/>
      <c r="AJ56" s="70" t="b">
        <v>0</v>
      </c>
      <c r="AL56" s="70" t="b">
        <v>0</v>
      </c>
      <c r="AN56" s="70" t="b">
        <v>0</v>
      </c>
      <c r="AP56" s="70" t="b">
        <v>0</v>
      </c>
      <c r="AR56" s="70" t="str">
        <f>IF(AP56=TRUE,"grün",IF(AN56=TRUE,"rot",IF(AL56=TRUE,"gelb",IF(AJ56=TRUE,"grün",""))))</f>
        <v/>
      </c>
    </row>
    <row r="57" spans="1:44" ht="12.95" customHeight="1" x14ac:dyDescent="0.2">
      <c r="A57" s="605" t="str">
        <f>HLOOKUP(Deckblatt_Cover_sheet!$CV$1,Beschriftungstabelle!$A:$B,196,FALSE)</f>
        <v>Test equipment</v>
      </c>
      <c r="B57" s="606"/>
      <c r="C57" s="606"/>
      <c r="D57" s="606"/>
      <c r="E57" s="632"/>
      <c r="F57" s="574" t="str">
        <f>HLOOKUP(Deckblatt_Cover_sheet!$CV$1,Beschriftungstabelle!$A:$B,197,FALSE)</f>
        <v>Complete available / approved</v>
      </c>
      <c r="G57" s="575"/>
      <c r="H57" s="575"/>
      <c r="I57" s="575"/>
      <c r="J57" s="575"/>
      <c r="K57" s="576"/>
      <c r="L57" s="574" t="str">
        <f>HLOOKUP(Deckblatt_Cover_sheet!$CV$1,Beschriftungstabelle!$A:$B,199,FALSE)</f>
        <v>Only partly available / approved</v>
      </c>
      <c r="M57" s="575"/>
      <c r="N57" s="575"/>
      <c r="O57" s="575"/>
      <c r="P57" s="575"/>
      <c r="Q57" s="576"/>
      <c r="R57" s="574" t="str">
        <f>HLOOKUP(Deckblatt_Cover_sheet!$CV$1,Beschriftungstabelle!$A:$B,201,FALSE)</f>
        <v>Missing</v>
      </c>
      <c r="S57" s="575"/>
      <c r="T57" s="575"/>
      <c r="U57" s="575"/>
      <c r="V57" s="575"/>
      <c r="W57" s="576"/>
      <c r="X57" s="596"/>
      <c r="Y57" s="597"/>
      <c r="Z57" s="597"/>
      <c r="AA57" s="597"/>
      <c r="AB57" s="598"/>
      <c r="AC57" s="596"/>
      <c r="AD57" s="597"/>
      <c r="AE57" s="597"/>
      <c r="AF57" s="597"/>
      <c r="AG57" s="598"/>
    </row>
    <row r="58" spans="1:44" ht="20.25" customHeight="1" x14ac:dyDescent="0.2">
      <c r="A58" s="607"/>
      <c r="B58" s="608"/>
      <c r="C58" s="608"/>
      <c r="D58" s="608"/>
      <c r="E58" s="652"/>
      <c r="F58" s="562" t="str">
        <f>HLOOKUP(Deckblatt_Cover_sheet!$CV$1,Beschriftungstabelle!$A:$B,198,FALSE)</f>
        <v>capability demonstrated</v>
      </c>
      <c r="G58" s="563"/>
      <c r="H58" s="563"/>
      <c r="I58" s="563"/>
      <c r="J58" s="563"/>
      <c r="K58" s="564"/>
      <c r="L58" s="562" t="str">
        <f>HLOOKUP(Deckblatt_Cover_sheet!$CV$1,Beschriftungstabelle!$A:$B,200,FALSE)</f>
        <v>spare test equipment available</v>
      </c>
      <c r="M58" s="563"/>
      <c r="N58" s="563"/>
      <c r="O58" s="563"/>
      <c r="P58" s="563"/>
      <c r="Q58" s="564"/>
      <c r="R58" s="562" t="str">
        <f>HLOOKUP(Deckblatt_Cover_sheet!$CV$1,Beschriftungstabelle!$A:$B,202,FALSE)</f>
        <v>or not approved</v>
      </c>
      <c r="S58" s="563"/>
      <c r="T58" s="563"/>
      <c r="U58" s="563"/>
      <c r="V58" s="563"/>
      <c r="W58" s="564"/>
      <c r="X58" s="599"/>
      <c r="Y58" s="600"/>
      <c r="Z58" s="600"/>
      <c r="AA58" s="600"/>
      <c r="AB58" s="601"/>
      <c r="AC58" s="599"/>
      <c r="AD58" s="600"/>
      <c r="AE58" s="600"/>
      <c r="AF58" s="600"/>
      <c r="AG58" s="601"/>
    </row>
    <row r="59" spans="1:44" ht="20.25" customHeight="1" thickBot="1" x14ac:dyDescent="0.25">
      <c r="A59" s="609"/>
      <c r="B59" s="610"/>
      <c r="C59" s="610"/>
      <c r="D59" s="610"/>
      <c r="E59" s="653"/>
      <c r="F59" s="565"/>
      <c r="G59" s="566"/>
      <c r="H59" s="566"/>
      <c r="I59" s="566"/>
      <c r="J59" s="566"/>
      <c r="K59" s="567"/>
      <c r="L59" s="565"/>
      <c r="M59" s="566"/>
      <c r="N59" s="566"/>
      <c r="O59" s="566"/>
      <c r="P59" s="566"/>
      <c r="Q59" s="567"/>
      <c r="R59" s="565"/>
      <c r="S59" s="566"/>
      <c r="T59" s="566"/>
      <c r="U59" s="566"/>
      <c r="V59" s="566"/>
      <c r="W59" s="567"/>
      <c r="X59" s="602"/>
      <c r="Y59" s="603"/>
      <c r="Z59" s="603"/>
      <c r="AA59" s="603"/>
      <c r="AB59" s="604"/>
      <c r="AC59" s="602"/>
      <c r="AD59" s="603"/>
      <c r="AE59" s="603"/>
      <c r="AF59" s="603"/>
      <c r="AG59" s="604"/>
      <c r="AJ59" s="70" t="b">
        <v>0</v>
      </c>
      <c r="AL59" s="70" t="b">
        <v>0</v>
      </c>
      <c r="AN59" s="70" t="b">
        <v>0</v>
      </c>
      <c r="AP59" s="70" t="b">
        <v>0</v>
      </c>
      <c r="AR59" s="70" t="str">
        <f>IF(AP59=TRUE,"grün",IF(AN59=TRUE,"rot",IF(AL59=TRUE,"gelb",IF(AJ59=TRUE,"grün",""))))</f>
        <v/>
      </c>
    </row>
    <row r="60" spans="1:44" ht="23.25" customHeight="1" x14ac:dyDescent="0.2">
      <c r="A60" s="605" t="str">
        <f>HLOOKUP(Deckblatt_Cover_sheet!$CV$1,Beschriftungstabelle!$A:$B,203,FALSE)</f>
        <v>Manufacturing process
supplied parts</v>
      </c>
      <c r="B60" s="606"/>
      <c r="C60" s="606"/>
      <c r="D60" s="606"/>
      <c r="E60" s="632"/>
      <c r="F60" s="574" t="str">
        <f>HLOOKUP(Deckblatt_Cover_sheet!$CV$1,Beschriftungstabelle!$A:$B,204,FALSE)</f>
        <v>Released</v>
      </c>
      <c r="G60" s="575"/>
      <c r="H60" s="575"/>
      <c r="I60" s="575"/>
      <c r="J60" s="575"/>
      <c r="K60" s="576"/>
      <c r="L60" s="574" t="str">
        <f>HLOOKUP(Deckblatt_Cover_sheet!$CV$1,Beschriftungstabelle!$A:$B,205,FALSE)</f>
        <v>Conditionally released</v>
      </c>
      <c r="M60" s="575"/>
      <c r="N60" s="575"/>
      <c r="O60" s="575"/>
      <c r="P60" s="575"/>
      <c r="Q60" s="576"/>
      <c r="R60" s="574" t="str">
        <f>HLOOKUP(Deckblatt_Cover_sheet!$CV$1,Beschriftungstabelle!$A:$B,206,FALSE)</f>
        <v>Rejected or
not yet approved</v>
      </c>
      <c r="S60" s="575"/>
      <c r="T60" s="575"/>
      <c r="U60" s="575"/>
      <c r="V60" s="575"/>
      <c r="W60" s="576"/>
      <c r="X60" s="596"/>
      <c r="Y60" s="597"/>
      <c r="Z60" s="597"/>
      <c r="AA60" s="597"/>
      <c r="AB60" s="598"/>
      <c r="AC60" s="596"/>
      <c r="AD60" s="597"/>
      <c r="AE60" s="597"/>
      <c r="AF60" s="597"/>
      <c r="AG60" s="598"/>
    </row>
    <row r="61" spans="1:44" ht="10.5" customHeight="1" x14ac:dyDescent="0.2">
      <c r="A61" s="607"/>
      <c r="B61" s="608"/>
      <c r="C61" s="608"/>
      <c r="D61" s="608"/>
      <c r="E61" s="652"/>
      <c r="F61" s="562"/>
      <c r="G61" s="563"/>
      <c r="H61" s="563"/>
      <c r="I61" s="563"/>
      <c r="J61" s="563"/>
      <c r="K61" s="564"/>
      <c r="L61" s="562"/>
      <c r="M61" s="563"/>
      <c r="N61" s="563"/>
      <c r="O61" s="563"/>
      <c r="P61" s="563"/>
      <c r="Q61" s="564"/>
      <c r="R61" s="562"/>
      <c r="S61" s="563"/>
      <c r="T61" s="563"/>
      <c r="U61" s="563"/>
      <c r="V61" s="563"/>
      <c r="W61" s="564"/>
      <c r="X61" s="599"/>
      <c r="Y61" s="600"/>
      <c r="Z61" s="600"/>
      <c r="AA61" s="600"/>
      <c r="AB61" s="601"/>
      <c r="AC61" s="599"/>
      <c r="AD61" s="600"/>
      <c r="AE61" s="600"/>
      <c r="AF61" s="600"/>
      <c r="AG61" s="601"/>
    </row>
    <row r="62" spans="1:44" ht="20.25" customHeight="1" thickBot="1" x14ac:dyDescent="0.25">
      <c r="A62" s="609"/>
      <c r="B62" s="610"/>
      <c r="C62" s="610"/>
      <c r="D62" s="610"/>
      <c r="E62" s="653"/>
      <c r="F62" s="565"/>
      <c r="G62" s="566"/>
      <c r="H62" s="566"/>
      <c r="I62" s="566"/>
      <c r="J62" s="566"/>
      <c r="K62" s="567"/>
      <c r="L62" s="565"/>
      <c r="M62" s="566"/>
      <c r="N62" s="566"/>
      <c r="O62" s="566"/>
      <c r="P62" s="566"/>
      <c r="Q62" s="567"/>
      <c r="R62" s="565"/>
      <c r="S62" s="566"/>
      <c r="T62" s="566"/>
      <c r="U62" s="566"/>
      <c r="V62" s="566"/>
      <c r="W62" s="567"/>
      <c r="X62" s="602"/>
      <c r="Y62" s="603"/>
      <c r="Z62" s="603"/>
      <c r="AA62" s="603"/>
      <c r="AB62" s="604"/>
      <c r="AC62" s="602"/>
      <c r="AD62" s="603"/>
      <c r="AE62" s="603"/>
      <c r="AF62" s="603"/>
      <c r="AG62" s="604"/>
      <c r="AJ62" s="70" t="b">
        <v>0</v>
      </c>
      <c r="AL62" s="70" t="b">
        <v>0</v>
      </c>
      <c r="AN62" s="70" t="b">
        <v>0</v>
      </c>
      <c r="AP62" s="70" t="b">
        <v>0</v>
      </c>
      <c r="AR62" s="70" t="str">
        <f>IF(AP62=TRUE,"grün",IF(AN62=TRUE,"rot",IF(AL62=TRUE,"gelb",IF(AJ62=TRUE,"grün",""))))</f>
        <v/>
      </c>
    </row>
    <row r="63" spans="1:44" ht="15" thickBo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AR63" s="70" t="str">
        <f>IF(COUNTIF(AR25:AR62,"grün")+COUNTIF(AR25:AR62,"rot")+COUNTIF(AR25:AR62,"gelb")&lt;10,"",IF(COUNTIF(AR25:AR62,"rot")&gt;=1,"rot",IF(COUNTIF(AR25:AR62,"gelb")&gt;=1,"gelb",IF(COUNTIF(AR25:AR62,"grün")=10,"grün",""))))</f>
        <v/>
      </c>
    </row>
    <row r="64" spans="1:44" ht="15" thickBot="1" x14ac:dyDescent="0.25">
      <c r="A64" s="71"/>
      <c r="B64" s="71"/>
      <c r="C64" s="71"/>
      <c r="D64" s="71"/>
      <c r="E64" s="71"/>
      <c r="F64" s="636" t="str">
        <f>HLOOKUP(Deckblatt_Cover_sheet!$CV$1,Beschriftungstabelle!$A:$B,207,FALSE)</f>
        <v>Overall result :</v>
      </c>
      <c r="G64" s="636"/>
      <c r="H64" s="636"/>
      <c r="I64" s="636"/>
      <c r="J64" s="636"/>
      <c r="K64" s="636"/>
      <c r="L64" s="633" t="str">
        <f>IF(AR63="rot",R21,IF(AR63="gelb",L21,IF(AR63="grün",F21,"")))</f>
        <v/>
      </c>
      <c r="M64" s="634"/>
      <c r="N64" s="634"/>
      <c r="O64" s="634"/>
      <c r="P64" s="634"/>
      <c r="Q64" s="635"/>
      <c r="R64" s="71"/>
      <c r="S64" s="71"/>
      <c r="T64" s="71"/>
      <c r="U64" s="71"/>
      <c r="V64" s="71"/>
      <c r="W64" s="71"/>
    </row>
    <row r="65" spans="1:23" x14ac:dyDescent="0.2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</row>
    <row r="66" spans="1:23" x14ac:dyDescent="0.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</row>
    <row r="67" spans="1:23" x14ac:dyDescent="0.2">
      <c r="A67" s="71"/>
      <c r="B67" s="73"/>
      <c r="C67" s="73"/>
      <c r="D67" s="73"/>
      <c r="E67" s="73"/>
      <c r="F67" s="73"/>
      <c r="G67" s="71"/>
      <c r="H67" s="71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1"/>
    </row>
    <row r="68" spans="1:23" s="98" customFormat="1" ht="9" x14ac:dyDescent="0.15">
      <c r="A68" s="74"/>
      <c r="B68" s="74"/>
      <c r="C68" s="74" t="str">
        <f>HLOOKUP(Deckblatt_Cover_sheet!$CV$1,Beschriftungstabelle!$A:$B,208,FALSE)</f>
        <v>Date</v>
      </c>
      <c r="D68" s="74"/>
      <c r="E68" s="74"/>
      <c r="F68" s="74"/>
      <c r="G68" s="74"/>
      <c r="H68" s="74"/>
      <c r="I68" s="74"/>
      <c r="J68" s="74" t="str">
        <f>HLOOKUP(Deckblatt_Cover_sheet!$CV$1,Beschriftungstabelle!$A:$B,209,FALSE)</f>
        <v>Signature supplier</v>
      </c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</row>
    <row r="69" spans="1:23" x14ac:dyDescent="0.2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</sheetData>
  <mergeCells count="115">
    <mergeCell ref="F64:K64"/>
    <mergeCell ref="L64:Q64"/>
    <mergeCell ref="A44:E48"/>
    <mergeCell ref="A57:E59"/>
    <mergeCell ref="A60:E62"/>
    <mergeCell ref="L44:Q44"/>
    <mergeCell ref="F44:K44"/>
    <mergeCell ref="R44:W44"/>
    <mergeCell ref="F49:K49"/>
    <mergeCell ref="L49:Q49"/>
    <mergeCell ref="R49:W49"/>
    <mergeCell ref="F45:K48"/>
    <mergeCell ref="F53:K53"/>
    <mergeCell ref="L53:Q53"/>
    <mergeCell ref="R53:W53"/>
    <mergeCell ref="F57:K57"/>
    <mergeCell ref="L57:Q57"/>
    <mergeCell ref="R57:W57"/>
    <mergeCell ref="R60:W60"/>
    <mergeCell ref="L60:Q60"/>
    <mergeCell ref="F60:K60"/>
    <mergeCell ref="A53:E53"/>
    <mergeCell ref="L45:Q48"/>
    <mergeCell ref="R45:W48"/>
    <mergeCell ref="F26:K26"/>
    <mergeCell ref="F27:K27"/>
    <mergeCell ref="L26:Q26"/>
    <mergeCell ref="L27:Q27"/>
    <mergeCell ref="R26:W26"/>
    <mergeCell ref="R27:W27"/>
    <mergeCell ref="F29:K29"/>
    <mergeCell ref="L29:Q29"/>
    <mergeCell ref="F40:K43"/>
    <mergeCell ref="L40:Q43"/>
    <mergeCell ref="R40:W43"/>
    <mergeCell ref="A11:E11"/>
    <mergeCell ref="F11:K11"/>
    <mergeCell ref="L11:O11"/>
    <mergeCell ref="P11:V11"/>
    <mergeCell ref="A16:E16"/>
    <mergeCell ref="F16:K16"/>
    <mergeCell ref="L16:O16"/>
    <mergeCell ref="P16:V16"/>
    <mergeCell ref="A4:E4"/>
    <mergeCell ref="F4:K4"/>
    <mergeCell ref="L4:O4"/>
    <mergeCell ref="P4:V4"/>
    <mergeCell ref="A6:E6"/>
    <mergeCell ref="F6:K6"/>
    <mergeCell ref="L6:O6"/>
    <mergeCell ref="P6:V6"/>
    <mergeCell ref="A18:E18"/>
    <mergeCell ref="F18:K18"/>
    <mergeCell ref="X26:AB28"/>
    <mergeCell ref="AC26:AG28"/>
    <mergeCell ref="X29:AB33"/>
    <mergeCell ref="AC29:AG33"/>
    <mergeCell ref="X34:AB38"/>
    <mergeCell ref="AC34:AG38"/>
    <mergeCell ref="X21:AB21"/>
    <mergeCell ref="AC21:AG21"/>
    <mergeCell ref="X22:AB25"/>
    <mergeCell ref="AC22:AG25"/>
    <mergeCell ref="A22:E25"/>
    <mergeCell ref="R21:W21"/>
    <mergeCell ref="L21:Q21"/>
    <mergeCell ref="F22:K22"/>
    <mergeCell ref="F23:K23"/>
    <mergeCell ref="L22:Q22"/>
    <mergeCell ref="L23:Q23"/>
    <mergeCell ref="R22:W22"/>
    <mergeCell ref="R23:W23"/>
    <mergeCell ref="A21:E21"/>
    <mergeCell ref="F21:K21"/>
    <mergeCell ref="A26:E28"/>
    <mergeCell ref="X53:AB56"/>
    <mergeCell ref="AC53:AG56"/>
    <mergeCell ref="X57:AB59"/>
    <mergeCell ref="AC57:AG59"/>
    <mergeCell ref="X60:AB62"/>
    <mergeCell ref="AC60:AG62"/>
    <mergeCell ref="X39:AB43"/>
    <mergeCell ref="AC39:AG43"/>
    <mergeCell ref="X44:AB48"/>
    <mergeCell ref="AC44:AG48"/>
    <mergeCell ref="X49:AB52"/>
    <mergeCell ref="AC49:AG52"/>
    <mergeCell ref="A49:E49"/>
    <mergeCell ref="A50:E52"/>
    <mergeCell ref="L50:Q52"/>
    <mergeCell ref="R50:W52"/>
    <mergeCell ref="R29:W29"/>
    <mergeCell ref="R34:W34"/>
    <mergeCell ref="L34:Q34"/>
    <mergeCell ref="F34:K34"/>
    <mergeCell ref="F39:K39"/>
    <mergeCell ref="L39:Q39"/>
    <mergeCell ref="R39:W39"/>
    <mergeCell ref="F30:K33"/>
    <mergeCell ref="L30:Q33"/>
    <mergeCell ref="R30:W33"/>
    <mergeCell ref="F35:K38"/>
    <mergeCell ref="L35:Q38"/>
    <mergeCell ref="R35:W38"/>
    <mergeCell ref="A29:E43"/>
    <mergeCell ref="F61:K62"/>
    <mergeCell ref="L61:Q62"/>
    <mergeCell ref="R61:W62"/>
    <mergeCell ref="A54:E56"/>
    <mergeCell ref="F54:K56"/>
    <mergeCell ref="L54:Q56"/>
    <mergeCell ref="R54:W56"/>
    <mergeCell ref="F58:K59"/>
    <mergeCell ref="L58:Q59"/>
    <mergeCell ref="R58:W59"/>
  </mergeCells>
  <conditionalFormatting sqref="L64:Q64">
    <cfRule type="cellIs" dxfId="2" priority="1" operator="equal">
      <formula>$R$21</formula>
    </cfRule>
    <cfRule type="cellIs" dxfId="1" priority="2" operator="equal">
      <formula>$L$21</formula>
    </cfRule>
    <cfRule type="cellIs" dxfId="0" priority="3" operator="equal">
      <formula>$F$21</formula>
    </cfRule>
  </conditionalFormatting>
  <printOptions horizontalCentered="1"/>
  <pageMargins left="0.27559055118110198" right="0.23622047244094499" top="0.82677165354330695" bottom="0.39370078740157499" header="0.118110236220472" footer="0.118110236220472"/>
  <pageSetup paperSize="9" scale="75" orientation="portrait" r:id="rId1"/>
  <headerFooter>
    <oddHeader>&amp;L&amp;"Arial,Regular"&amp;12&amp;K39A999Formblatt: Produktonsprozess und Produktfreigabe
gemäß VDA Band 2
- intern / internal -
&amp;R&amp;G</oddHeader>
    <oddFooter>&amp;L&amp;K39A999
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5" name="Check Box 1">
              <controlPr defaultSize="0" autoFill="0" autoLine="0" autoPict="0">
                <anchor moveWithCells="1">
                  <from>
                    <xdr:col>7</xdr:col>
                    <xdr:colOff>180975</xdr:colOff>
                    <xdr:row>23</xdr:row>
                    <xdr:rowOff>38100</xdr:rowOff>
                  </from>
                  <to>
                    <xdr:col>11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defaultSize="0" autoFill="0" autoLine="0" autoPict="0">
                <anchor moveWithCells="1">
                  <from>
                    <xdr:col>7</xdr:col>
                    <xdr:colOff>180975</xdr:colOff>
                    <xdr:row>26</xdr:row>
                    <xdr:rowOff>152400</xdr:rowOff>
                  </from>
                  <to>
                    <xdr:col>11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defaultSize="0" autoFill="0" autoLine="0" autoPict="0">
                <anchor moveWithCells="1">
                  <from>
                    <xdr:col>7</xdr:col>
                    <xdr:colOff>180975</xdr:colOff>
                    <xdr:row>31</xdr:row>
                    <xdr:rowOff>0</xdr:rowOff>
                  </from>
                  <to>
                    <xdr:col>11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defaultSize="0" autoFill="0" autoLine="0" autoPict="0">
                <anchor moveWithCells="1">
                  <from>
                    <xdr:col>7</xdr:col>
                    <xdr:colOff>180975</xdr:colOff>
                    <xdr:row>46</xdr:row>
                    <xdr:rowOff>38100</xdr:rowOff>
                  </from>
                  <to>
                    <xdr:col>11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defaultSize="0" autoFill="0" autoLine="0" autoPict="0">
                <anchor moveWithCells="1">
                  <from>
                    <xdr:col>7</xdr:col>
                    <xdr:colOff>180975</xdr:colOff>
                    <xdr:row>50</xdr:row>
                    <xdr:rowOff>123825</xdr:rowOff>
                  </from>
                  <to>
                    <xdr:col>11</xdr:col>
                    <xdr:colOff>0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Check Box 7">
              <controlPr defaultSize="0" autoFill="0" autoLine="0" autoPict="0">
                <anchor moveWithCells="1">
                  <from>
                    <xdr:col>7</xdr:col>
                    <xdr:colOff>180975</xdr:colOff>
                    <xdr:row>57</xdr:row>
                    <xdr:rowOff>180975</xdr:rowOff>
                  </from>
                  <to>
                    <xdr:col>11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Check Box 8">
              <controlPr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38100</xdr:rowOff>
                  </from>
                  <to>
                    <xdr:col>17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2" name="Check Box 10">
              <controlPr defaultSize="0" autoFill="0" autoLine="0" autoPict="0">
                <anchor moveWithCells="1">
                  <from>
                    <xdr:col>13</xdr:col>
                    <xdr:colOff>180975</xdr:colOff>
                    <xdr:row>26</xdr:row>
                    <xdr:rowOff>152400</xdr:rowOff>
                  </from>
                  <to>
                    <xdr:col>17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3" name="Check Box 11">
              <controlPr defaultSize="0" autoFill="0" autoLine="0" autoPict="0">
                <anchor moveWithCells="1">
                  <from>
                    <xdr:col>13</xdr:col>
                    <xdr:colOff>180975</xdr:colOff>
                    <xdr:row>31</xdr:row>
                    <xdr:rowOff>0</xdr:rowOff>
                  </from>
                  <to>
                    <xdr:col>17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4" name="Check Box 12">
              <controlPr defaultSize="0" autoFill="0" autoLine="0" autoPict="0">
                <anchor moveWithCells="1">
                  <from>
                    <xdr:col>13</xdr:col>
                    <xdr:colOff>180975</xdr:colOff>
                    <xdr:row>46</xdr:row>
                    <xdr:rowOff>38100</xdr:rowOff>
                  </from>
                  <to>
                    <xdr:col>17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5" name="Check Box 13">
              <controlPr defaultSize="0" autoFill="0" autoLine="0" autoPict="0">
                <anchor moveWithCells="1">
                  <from>
                    <xdr:col>13</xdr:col>
                    <xdr:colOff>180975</xdr:colOff>
                    <xdr:row>50</xdr:row>
                    <xdr:rowOff>123825</xdr:rowOff>
                  </from>
                  <to>
                    <xdr:col>17</xdr:col>
                    <xdr:colOff>0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6" name="Check Box 14">
              <controlPr defaultSize="0" autoFill="0" autoLine="0" autoPict="0">
                <anchor moveWithCells="1">
                  <from>
                    <xdr:col>13</xdr:col>
                    <xdr:colOff>180975</xdr:colOff>
                    <xdr:row>57</xdr:row>
                    <xdr:rowOff>180975</xdr:rowOff>
                  </from>
                  <to>
                    <xdr:col>17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7" name="Check Box 15">
              <controlPr defaultSize="0" autoFill="0" autoLine="0" autoPict="0">
                <anchor moveWithCells="1">
                  <from>
                    <xdr:col>19</xdr:col>
                    <xdr:colOff>171450</xdr:colOff>
                    <xdr:row>23</xdr:row>
                    <xdr:rowOff>38100</xdr:rowOff>
                  </from>
                  <to>
                    <xdr:col>22</xdr:col>
                    <xdr:colOff>276225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18" name="Check Box 17">
              <controlPr defaultSize="0" autoFill="0" autoLine="0" autoPict="0">
                <anchor moveWithCells="1">
                  <from>
                    <xdr:col>19</xdr:col>
                    <xdr:colOff>171450</xdr:colOff>
                    <xdr:row>26</xdr:row>
                    <xdr:rowOff>152400</xdr:rowOff>
                  </from>
                  <to>
                    <xdr:col>22</xdr:col>
                    <xdr:colOff>276225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19" name="Check Box 18">
              <controlPr defaultSize="0" autoFill="0" autoLine="0" autoPict="0">
                <anchor moveWithCells="1">
                  <from>
                    <xdr:col>19</xdr:col>
                    <xdr:colOff>171450</xdr:colOff>
                    <xdr:row>31</xdr:row>
                    <xdr:rowOff>0</xdr:rowOff>
                  </from>
                  <to>
                    <xdr:col>22</xdr:col>
                    <xdr:colOff>276225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0" name="Check Box 19">
              <controlPr defaultSize="0" autoFill="0" autoLine="0" autoPict="0">
                <anchor moveWithCells="1">
                  <from>
                    <xdr:col>19</xdr:col>
                    <xdr:colOff>171450</xdr:colOff>
                    <xdr:row>46</xdr:row>
                    <xdr:rowOff>38100</xdr:rowOff>
                  </from>
                  <to>
                    <xdr:col>22</xdr:col>
                    <xdr:colOff>276225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1" name="Check Box 20">
              <controlPr defaultSize="0" autoFill="0" autoLine="0" autoPict="0">
                <anchor moveWithCells="1">
                  <from>
                    <xdr:col>19</xdr:col>
                    <xdr:colOff>171450</xdr:colOff>
                    <xdr:row>50</xdr:row>
                    <xdr:rowOff>123825</xdr:rowOff>
                  </from>
                  <to>
                    <xdr:col>22</xdr:col>
                    <xdr:colOff>276225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2" name="Check Box 21">
              <controlPr defaultSize="0" autoFill="0" autoLine="0" autoPict="0">
                <anchor moveWithCells="1">
                  <from>
                    <xdr:col>19</xdr:col>
                    <xdr:colOff>171450</xdr:colOff>
                    <xdr:row>57</xdr:row>
                    <xdr:rowOff>180975</xdr:rowOff>
                  </from>
                  <to>
                    <xdr:col>22</xdr:col>
                    <xdr:colOff>276225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3" name="Check Box 22">
              <controlPr defaultSize="0" autoFill="0" autoLine="0" autoPict="0">
                <anchor moveWithCells="1">
                  <from>
                    <xdr:col>7</xdr:col>
                    <xdr:colOff>180975</xdr:colOff>
                    <xdr:row>35</xdr:row>
                    <xdr:rowOff>47625</xdr:rowOff>
                  </from>
                  <to>
                    <xdr:col>11</xdr:col>
                    <xdr:colOff>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4" name="Check Box 23">
              <controlPr defaultSize="0" autoFill="0" autoLine="0" autoPict="0">
                <anchor moveWithCells="1">
                  <from>
                    <xdr:col>13</xdr:col>
                    <xdr:colOff>180975</xdr:colOff>
                    <xdr:row>35</xdr:row>
                    <xdr:rowOff>47625</xdr:rowOff>
                  </from>
                  <to>
                    <xdr:col>17</xdr:col>
                    <xdr:colOff>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5" name="Check Box 24">
              <controlPr defaultSize="0" autoFill="0" autoLine="0" autoPict="0">
                <anchor moveWithCells="1">
                  <from>
                    <xdr:col>19</xdr:col>
                    <xdr:colOff>171450</xdr:colOff>
                    <xdr:row>35</xdr:row>
                    <xdr:rowOff>47625</xdr:rowOff>
                  </from>
                  <to>
                    <xdr:col>22</xdr:col>
                    <xdr:colOff>276225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6" name="Check Box 25">
              <controlPr defaultSize="0" autoFill="0" autoLine="0" autoPict="0">
                <anchor moveWithCells="1">
                  <from>
                    <xdr:col>7</xdr:col>
                    <xdr:colOff>180975</xdr:colOff>
                    <xdr:row>40</xdr:row>
                    <xdr:rowOff>66675</xdr:rowOff>
                  </from>
                  <to>
                    <xdr:col>11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7" name="Check Box 26">
              <controlPr defaultSize="0" autoFill="0" autoLine="0" autoPict="0">
                <anchor moveWithCells="1">
                  <from>
                    <xdr:col>13</xdr:col>
                    <xdr:colOff>180975</xdr:colOff>
                    <xdr:row>40</xdr:row>
                    <xdr:rowOff>66675</xdr:rowOff>
                  </from>
                  <to>
                    <xdr:col>17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28" name="Check Box 27">
              <controlPr defaultSize="0" autoFill="0" autoLine="0" autoPict="0">
                <anchor moveWithCells="1">
                  <from>
                    <xdr:col>19</xdr:col>
                    <xdr:colOff>171450</xdr:colOff>
                    <xdr:row>40</xdr:row>
                    <xdr:rowOff>66675</xdr:rowOff>
                  </from>
                  <to>
                    <xdr:col>22</xdr:col>
                    <xdr:colOff>276225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29" name="Check Box 28">
              <controlPr defaultSize="0" autoFill="0" autoLine="0" autoPict="0">
                <anchor moveWithCells="1">
                  <from>
                    <xdr:col>7</xdr:col>
                    <xdr:colOff>180975</xdr:colOff>
                    <xdr:row>61</xdr:row>
                    <xdr:rowOff>0</xdr:rowOff>
                  </from>
                  <to>
                    <xdr:col>11</xdr:col>
                    <xdr:colOff>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30" name="Check Box 29">
              <controlPr defaultSize="0" autoFill="0" autoLine="0" autoPict="0">
                <anchor moveWithCells="1">
                  <from>
                    <xdr:col>13</xdr:col>
                    <xdr:colOff>180975</xdr:colOff>
                    <xdr:row>61</xdr:row>
                    <xdr:rowOff>0</xdr:rowOff>
                  </from>
                  <to>
                    <xdr:col>17</xdr:col>
                    <xdr:colOff>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31" name="Check Box 30">
              <controlPr defaultSize="0" autoFill="0" autoLine="0" autoPict="0">
                <anchor moveWithCells="1">
                  <from>
                    <xdr:col>19</xdr:col>
                    <xdr:colOff>171450</xdr:colOff>
                    <xdr:row>61</xdr:row>
                    <xdr:rowOff>0</xdr:rowOff>
                  </from>
                  <to>
                    <xdr:col>22</xdr:col>
                    <xdr:colOff>276225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32" name="Check Box 34">
              <controlPr defaultSize="0" autoFill="0" autoLine="0" autoPict="0">
                <anchor moveWithCells="1">
                  <from>
                    <xdr:col>7</xdr:col>
                    <xdr:colOff>180975</xdr:colOff>
                    <xdr:row>54</xdr:row>
                    <xdr:rowOff>171450</xdr:rowOff>
                  </from>
                  <to>
                    <xdr:col>11</xdr:col>
                    <xdr:colOff>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1" r:id="rId33" name="Check Box 35">
              <controlPr defaultSize="0" autoFill="0" autoLine="0" autoPict="0">
                <anchor moveWithCells="1">
                  <from>
                    <xdr:col>13</xdr:col>
                    <xdr:colOff>180975</xdr:colOff>
                    <xdr:row>54</xdr:row>
                    <xdr:rowOff>171450</xdr:rowOff>
                  </from>
                  <to>
                    <xdr:col>17</xdr:col>
                    <xdr:colOff>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34" name="Check Box 36">
              <controlPr defaultSize="0" autoFill="0" autoLine="0" autoPict="0">
                <anchor moveWithCells="1">
                  <from>
                    <xdr:col>19</xdr:col>
                    <xdr:colOff>171450</xdr:colOff>
                    <xdr:row>54</xdr:row>
                    <xdr:rowOff>171450</xdr:rowOff>
                  </from>
                  <to>
                    <xdr:col>22</xdr:col>
                    <xdr:colOff>276225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35" name="Check Box 37">
              <controlPr defaultSize="0" autoFill="0" autoLine="0" autoPict="0">
                <anchor moveWithCells="1">
                  <from>
                    <xdr:col>25</xdr:col>
                    <xdr:colOff>28575</xdr:colOff>
                    <xdr:row>46</xdr:row>
                    <xdr:rowOff>9525</xdr:rowOff>
                  </from>
                  <to>
                    <xdr:col>27</xdr:col>
                    <xdr:colOff>95250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36" name="Check Box 38">
              <controlPr defaultSize="0" autoFill="0" autoLine="0" autoPict="0">
                <anchor moveWithCells="1">
                  <from>
                    <xdr:col>25</xdr:col>
                    <xdr:colOff>28575</xdr:colOff>
                    <xdr:row>26</xdr:row>
                    <xdr:rowOff>114300</xdr:rowOff>
                  </from>
                  <to>
                    <xdr:col>27</xdr:col>
                    <xdr:colOff>95250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37" name="Check Box 39">
              <controlPr defaultSize="0" autoFill="0" autoLine="0" autoPict="0">
                <anchor moveWithCells="1">
                  <from>
                    <xdr:col>25</xdr:col>
                    <xdr:colOff>28575</xdr:colOff>
                    <xdr:row>30</xdr:row>
                    <xdr:rowOff>47625</xdr:rowOff>
                  </from>
                  <to>
                    <xdr:col>27</xdr:col>
                    <xdr:colOff>95250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38" name="Check Box 40">
              <controlPr defaultSize="0" autoFill="0" autoLine="0" autoPict="0">
                <anchor moveWithCells="1">
                  <from>
                    <xdr:col>25</xdr:col>
                    <xdr:colOff>28575</xdr:colOff>
                    <xdr:row>35</xdr:row>
                    <xdr:rowOff>38100</xdr:rowOff>
                  </from>
                  <to>
                    <xdr:col>27</xdr:col>
                    <xdr:colOff>95250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39" name="Check Box 41">
              <controlPr defaultSize="0" autoFill="0" autoLine="0" autoPict="0">
                <anchor moveWithCells="1">
                  <from>
                    <xdr:col>25</xdr:col>
                    <xdr:colOff>28575</xdr:colOff>
                    <xdr:row>40</xdr:row>
                    <xdr:rowOff>57150</xdr:rowOff>
                  </from>
                  <to>
                    <xdr:col>27</xdr:col>
                    <xdr:colOff>95250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9" r:id="rId40" name="Check Box 43">
              <controlPr defaultSize="0" autoFill="0" autoLine="0" autoPict="0">
                <anchor moveWithCells="1">
                  <from>
                    <xdr:col>25</xdr:col>
                    <xdr:colOff>28575</xdr:colOff>
                    <xdr:row>50</xdr:row>
                    <xdr:rowOff>114300</xdr:rowOff>
                  </from>
                  <to>
                    <xdr:col>27</xdr:col>
                    <xdr:colOff>95250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41" name="Check Box 44">
              <controlPr defaultSize="0" autoFill="0" autoLine="0" autoPict="0">
                <anchor moveWithCells="1">
                  <from>
                    <xdr:col>25</xdr:col>
                    <xdr:colOff>28575</xdr:colOff>
                    <xdr:row>54</xdr:row>
                    <xdr:rowOff>123825</xdr:rowOff>
                  </from>
                  <to>
                    <xdr:col>27</xdr:col>
                    <xdr:colOff>95250</xdr:colOff>
                    <xdr:row>55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42" name="Check Box 45">
              <controlPr defaultSize="0" autoFill="0" autoLine="0" autoPict="0">
                <anchor moveWithCells="1">
                  <from>
                    <xdr:col>25</xdr:col>
                    <xdr:colOff>28575</xdr:colOff>
                    <xdr:row>57</xdr:row>
                    <xdr:rowOff>180975</xdr:rowOff>
                  </from>
                  <to>
                    <xdr:col>27</xdr:col>
                    <xdr:colOff>95250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2" r:id="rId43" name="Check Box 46">
              <controlPr defaultSize="0" autoFill="0" autoLine="0" autoPict="0">
                <anchor moveWithCells="1">
                  <from>
                    <xdr:col>25</xdr:col>
                    <xdr:colOff>28575</xdr:colOff>
                    <xdr:row>61</xdr:row>
                    <xdr:rowOff>0</xdr:rowOff>
                  </from>
                  <to>
                    <xdr:col>27</xdr:col>
                    <xdr:colOff>95250</xdr:colOff>
                    <xdr:row>62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10"/>
  <sheetViews>
    <sheetView view="pageLayout" zoomScale="80" zoomScaleNormal="100" zoomScalePageLayoutView="80" workbookViewId="0">
      <selection activeCell="C21" sqref="C21"/>
    </sheetView>
  </sheetViews>
  <sheetFormatPr defaultColWidth="11.42578125" defaultRowHeight="12.75" x14ac:dyDescent="0.2"/>
  <cols>
    <col min="1" max="2" width="11.42578125" style="58"/>
    <col min="3" max="3" width="77.85546875" style="58" customWidth="1"/>
    <col min="4" max="4" width="14.85546875" style="58" customWidth="1"/>
    <col min="5" max="5" width="17.85546875" style="58" customWidth="1"/>
    <col min="6" max="258" width="11.42578125" style="58"/>
    <col min="259" max="259" width="77.85546875" style="58" customWidth="1"/>
    <col min="260" max="260" width="14.85546875" style="58" customWidth="1"/>
    <col min="261" max="261" width="17.85546875" style="58" customWidth="1"/>
    <col min="262" max="514" width="11.42578125" style="58"/>
    <col min="515" max="515" width="77.85546875" style="58" customWidth="1"/>
    <col min="516" max="516" width="14.85546875" style="58" customWidth="1"/>
    <col min="517" max="517" width="17.85546875" style="58" customWidth="1"/>
    <col min="518" max="770" width="11.42578125" style="58"/>
    <col min="771" max="771" width="77.85546875" style="58" customWidth="1"/>
    <col min="772" max="772" width="14.85546875" style="58" customWidth="1"/>
    <col min="773" max="773" width="17.85546875" style="58" customWidth="1"/>
    <col min="774" max="1026" width="11.42578125" style="58"/>
    <col min="1027" max="1027" width="77.85546875" style="58" customWidth="1"/>
    <col min="1028" max="1028" width="14.85546875" style="58" customWidth="1"/>
    <col min="1029" max="1029" width="17.85546875" style="58" customWidth="1"/>
    <col min="1030" max="1282" width="11.42578125" style="58"/>
    <col min="1283" max="1283" width="77.85546875" style="58" customWidth="1"/>
    <col min="1284" max="1284" width="14.85546875" style="58" customWidth="1"/>
    <col min="1285" max="1285" width="17.85546875" style="58" customWidth="1"/>
    <col min="1286" max="1538" width="11.42578125" style="58"/>
    <col min="1539" max="1539" width="77.85546875" style="58" customWidth="1"/>
    <col min="1540" max="1540" width="14.85546875" style="58" customWidth="1"/>
    <col min="1541" max="1541" width="17.85546875" style="58" customWidth="1"/>
    <col min="1542" max="1794" width="11.42578125" style="58"/>
    <col min="1795" max="1795" width="77.85546875" style="58" customWidth="1"/>
    <col min="1796" max="1796" width="14.85546875" style="58" customWidth="1"/>
    <col min="1797" max="1797" width="17.85546875" style="58" customWidth="1"/>
    <col min="1798" max="2050" width="11.42578125" style="58"/>
    <col min="2051" max="2051" width="77.85546875" style="58" customWidth="1"/>
    <col min="2052" max="2052" width="14.85546875" style="58" customWidth="1"/>
    <col min="2053" max="2053" width="17.85546875" style="58" customWidth="1"/>
    <col min="2054" max="2306" width="11.42578125" style="58"/>
    <col min="2307" max="2307" width="77.85546875" style="58" customWidth="1"/>
    <col min="2308" max="2308" width="14.85546875" style="58" customWidth="1"/>
    <col min="2309" max="2309" width="17.85546875" style="58" customWidth="1"/>
    <col min="2310" max="2562" width="11.42578125" style="58"/>
    <col min="2563" max="2563" width="77.85546875" style="58" customWidth="1"/>
    <col min="2564" max="2564" width="14.85546875" style="58" customWidth="1"/>
    <col min="2565" max="2565" width="17.85546875" style="58" customWidth="1"/>
    <col min="2566" max="2818" width="11.42578125" style="58"/>
    <col min="2819" max="2819" width="77.85546875" style="58" customWidth="1"/>
    <col min="2820" max="2820" width="14.85546875" style="58" customWidth="1"/>
    <col min="2821" max="2821" width="17.85546875" style="58" customWidth="1"/>
    <col min="2822" max="3074" width="11.42578125" style="58"/>
    <col min="3075" max="3075" width="77.85546875" style="58" customWidth="1"/>
    <col min="3076" max="3076" width="14.85546875" style="58" customWidth="1"/>
    <col min="3077" max="3077" width="17.85546875" style="58" customWidth="1"/>
    <col min="3078" max="3330" width="11.42578125" style="58"/>
    <col min="3331" max="3331" width="77.85546875" style="58" customWidth="1"/>
    <col min="3332" max="3332" width="14.85546875" style="58" customWidth="1"/>
    <col min="3333" max="3333" width="17.85546875" style="58" customWidth="1"/>
    <col min="3334" max="3586" width="11.42578125" style="58"/>
    <col min="3587" max="3587" width="77.85546875" style="58" customWidth="1"/>
    <col min="3588" max="3588" width="14.85546875" style="58" customWidth="1"/>
    <col min="3589" max="3589" width="17.85546875" style="58" customWidth="1"/>
    <col min="3590" max="3842" width="11.42578125" style="58"/>
    <col min="3843" max="3843" width="77.85546875" style="58" customWidth="1"/>
    <col min="3844" max="3844" width="14.85546875" style="58" customWidth="1"/>
    <col min="3845" max="3845" width="17.85546875" style="58" customWidth="1"/>
    <col min="3846" max="4098" width="11.42578125" style="58"/>
    <col min="4099" max="4099" width="77.85546875" style="58" customWidth="1"/>
    <col min="4100" max="4100" width="14.85546875" style="58" customWidth="1"/>
    <col min="4101" max="4101" width="17.85546875" style="58" customWidth="1"/>
    <col min="4102" max="4354" width="11.42578125" style="58"/>
    <col min="4355" max="4355" width="77.85546875" style="58" customWidth="1"/>
    <col min="4356" max="4356" width="14.85546875" style="58" customWidth="1"/>
    <col min="4357" max="4357" width="17.85546875" style="58" customWidth="1"/>
    <col min="4358" max="4610" width="11.42578125" style="58"/>
    <col min="4611" max="4611" width="77.85546875" style="58" customWidth="1"/>
    <col min="4612" max="4612" width="14.85546875" style="58" customWidth="1"/>
    <col min="4613" max="4613" width="17.85546875" style="58" customWidth="1"/>
    <col min="4614" max="4866" width="11.42578125" style="58"/>
    <col min="4867" max="4867" width="77.85546875" style="58" customWidth="1"/>
    <col min="4868" max="4868" width="14.85546875" style="58" customWidth="1"/>
    <col min="4869" max="4869" width="17.85546875" style="58" customWidth="1"/>
    <col min="4870" max="5122" width="11.42578125" style="58"/>
    <col min="5123" max="5123" width="77.85546875" style="58" customWidth="1"/>
    <col min="5124" max="5124" width="14.85546875" style="58" customWidth="1"/>
    <col min="5125" max="5125" width="17.85546875" style="58" customWidth="1"/>
    <col min="5126" max="5378" width="11.42578125" style="58"/>
    <col min="5379" max="5379" width="77.85546875" style="58" customWidth="1"/>
    <col min="5380" max="5380" width="14.85546875" style="58" customWidth="1"/>
    <col min="5381" max="5381" width="17.85546875" style="58" customWidth="1"/>
    <col min="5382" max="5634" width="11.42578125" style="58"/>
    <col min="5635" max="5635" width="77.85546875" style="58" customWidth="1"/>
    <col min="5636" max="5636" width="14.85546875" style="58" customWidth="1"/>
    <col min="5637" max="5637" width="17.85546875" style="58" customWidth="1"/>
    <col min="5638" max="5890" width="11.42578125" style="58"/>
    <col min="5891" max="5891" width="77.85546875" style="58" customWidth="1"/>
    <col min="5892" max="5892" width="14.85546875" style="58" customWidth="1"/>
    <col min="5893" max="5893" width="17.85546875" style="58" customWidth="1"/>
    <col min="5894" max="6146" width="11.42578125" style="58"/>
    <col min="6147" max="6147" width="77.85546875" style="58" customWidth="1"/>
    <col min="6148" max="6148" width="14.85546875" style="58" customWidth="1"/>
    <col min="6149" max="6149" width="17.85546875" style="58" customWidth="1"/>
    <col min="6150" max="6402" width="11.42578125" style="58"/>
    <col min="6403" max="6403" width="77.85546875" style="58" customWidth="1"/>
    <col min="6404" max="6404" width="14.85546875" style="58" customWidth="1"/>
    <col min="6405" max="6405" width="17.85546875" style="58" customWidth="1"/>
    <col min="6406" max="6658" width="11.42578125" style="58"/>
    <col min="6659" max="6659" width="77.85546875" style="58" customWidth="1"/>
    <col min="6660" max="6660" width="14.85546875" style="58" customWidth="1"/>
    <col min="6661" max="6661" width="17.85546875" style="58" customWidth="1"/>
    <col min="6662" max="6914" width="11.42578125" style="58"/>
    <col min="6915" max="6915" width="77.85546875" style="58" customWidth="1"/>
    <col min="6916" max="6916" width="14.85546875" style="58" customWidth="1"/>
    <col min="6917" max="6917" width="17.85546875" style="58" customWidth="1"/>
    <col min="6918" max="7170" width="11.42578125" style="58"/>
    <col min="7171" max="7171" width="77.85546875" style="58" customWidth="1"/>
    <col min="7172" max="7172" width="14.85546875" style="58" customWidth="1"/>
    <col min="7173" max="7173" width="17.85546875" style="58" customWidth="1"/>
    <col min="7174" max="7426" width="11.42578125" style="58"/>
    <col min="7427" max="7427" width="77.85546875" style="58" customWidth="1"/>
    <col min="7428" max="7428" width="14.85546875" style="58" customWidth="1"/>
    <col min="7429" max="7429" width="17.85546875" style="58" customWidth="1"/>
    <col min="7430" max="7682" width="11.42578125" style="58"/>
    <col min="7683" max="7683" width="77.85546875" style="58" customWidth="1"/>
    <col min="7684" max="7684" width="14.85546875" style="58" customWidth="1"/>
    <col min="7685" max="7685" width="17.85546875" style="58" customWidth="1"/>
    <col min="7686" max="7938" width="11.42578125" style="58"/>
    <col min="7939" max="7939" width="77.85546875" style="58" customWidth="1"/>
    <col min="7940" max="7940" width="14.85546875" style="58" customWidth="1"/>
    <col min="7941" max="7941" width="17.85546875" style="58" customWidth="1"/>
    <col min="7942" max="8194" width="11.42578125" style="58"/>
    <col min="8195" max="8195" width="77.85546875" style="58" customWidth="1"/>
    <col min="8196" max="8196" width="14.85546875" style="58" customWidth="1"/>
    <col min="8197" max="8197" width="17.85546875" style="58" customWidth="1"/>
    <col min="8198" max="8450" width="11.42578125" style="58"/>
    <col min="8451" max="8451" width="77.85546875" style="58" customWidth="1"/>
    <col min="8452" max="8452" width="14.85546875" style="58" customWidth="1"/>
    <col min="8453" max="8453" width="17.85546875" style="58" customWidth="1"/>
    <col min="8454" max="8706" width="11.42578125" style="58"/>
    <col min="8707" max="8707" width="77.85546875" style="58" customWidth="1"/>
    <col min="8708" max="8708" width="14.85546875" style="58" customWidth="1"/>
    <col min="8709" max="8709" width="17.85546875" style="58" customWidth="1"/>
    <col min="8710" max="8962" width="11.42578125" style="58"/>
    <col min="8963" max="8963" width="77.85546875" style="58" customWidth="1"/>
    <col min="8964" max="8964" width="14.85546875" style="58" customWidth="1"/>
    <col min="8965" max="8965" width="17.85546875" style="58" customWidth="1"/>
    <col min="8966" max="9218" width="11.42578125" style="58"/>
    <col min="9219" max="9219" width="77.85546875" style="58" customWidth="1"/>
    <col min="9220" max="9220" width="14.85546875" style="58" customWidth="1"/>
    <col min="9221" max="9221" width="17.85546875" style="58" customWidth="1"/>
    <col min="9222" max="9474" width="11.42578125" style="58"/>
    <col min="9475" max="9475" width="77.85546875" style="58" customWidth="1"/>
    <col min="9476" max="9476" width="14.85546875" style="58" customWidth="1"/>
    <col min="9477" max="9477" width="17.85546875" style="58" customWidth="1"/>
    <col min="9478" max="9730" width="11.42578125" style="58"/>
    <col min="9731" max="9731" width="77.85546875" style="58" customWidth="1"/>
    <col min="9732" max="9732" width="14.85546875" style="58" customWidth="1"/>
    <col min="9733" max="9733" width="17.85546875" style="58" customWidth="1"/>
    <col min="9734" max="9986" width="11.42578125" style="58"/>
    <col min="9987" max="9987" width="77.85546875" style="58" customWidth="1"/>
    <col min="9988" max="9988" width="14.85546875" style="58" customWidth="1"/>
    <col min="9989" max="9989" width="17.85546875" style="58" customWidth="1"/>
    <col min="9990" max="10242" width="11.42578125" style="58"/>
    <col min="10243" max="10243" width="77.85546875" style="58" customWidth="1"/>
    <col min="10244" max="10244" width="14.85546875" style="58" customWidth="1"/>
    <col min="10245" max="10245" width="17.85546875" style="58" customWidth="1"/>
    <col min="10246" max="10498" width="11.42578125" style="58"/>
    <col min="10499" max="10499" width="77.85546875" style="58" customWidth="1"/>
    <col min="10500" max="10500" width="14.85546875" style="58" customWidth="1"/>
    <col min="10501" max="10501" width="17.85546875" style="58" customWidth="1"/>
    <col min="10502" max="10754" width="11.42578125" style="58"/>
    <col min="10755" max="10755" width="77.85546875" style="58" customWidth="1"/>
    <col min="10756" max="10756" width="14.85546875" style="58" customWidth="1"/>
    <col min="10757" max="10757" width="17.85546875" style="58" customWidth="1"/>
    <col min="10758" max="11010" width="11.42578125" style="58"/>
    <col min="11011" max="11011" width="77.85546875" style="58" customWidth="1"/>
    <col min="11012" max="11012" width="14.85546875" style="58" customWidth="1"/>
    <col min="11013" max="11013" width="17.85546875" style="58" customWidth="1"/>
    <col min="11014" max="11266" width="11.42578125" style="58"/>
    <col min="11267" max="11267" width="77.85546875" style="58" customWidth="1"/>
    <col min="11268" max="11268" width="14.85546875" style="58" customWidth="1"/>
    <col min="11269" max="11269" width="17.85546875" style="58" customWidth="1"/>
    <col min="11270" max="11522" width="11.42578125" style="58"/>
    <col min="11523" max="11523" width="77.85546875" style="58" customWidth="1"/>
    <col min="11524" max="11524" width="14.85546875" style="58" customWidth="1"/>
    <col min="11525" max="11525" width="17.85546875" style="58" customWidth="1"/>
    <col min="11526" max="11778" width="11.42578125" style="58"/>
    <col min="11779" max="11779" width="77.85546875" style="58" customWidth="1"/>
    <col min="11780" max="11780" width="14.85546875" style="58" customWidth="1"/>
    <col min="11781" max="11781" width="17.85546875" style="58" customWidth="1"/>
    <col min="11782" max="12034" width="11.42578125" style="58"/>
    <col min="12035" max="12035" width="77.85546875" style="58" customWidth="1"/>
    <col min="12036" max="12036" width="14.85546875" style="58" customWidth="1"/>
    <col min="12037" max="12037" width="17.85546875" style="58" customWidth="1"/>
    <col min="12038" max="12290" width="11.42578125" style="58"/>
    <col min="12291" max="12291" width="77.85546875" style="58" customWidth="1"/>
    <col min="12292" max="12292" width="14.85546875" style="58" customWidth="1"/>
    <col min="12293" max="12293" width="17.85546875" style="58" customWidth="1"/>
    <col min="12294" max="12546" width="11.42578125" style="58"/>
    <col min="12547" max="12547" width="77.85546875" style="58" customWidth="1"/>
    <col min="12548" max="12548" width="14.85546875" style="58" customWidth="1"/>
    <col min="12549" max="12549" width="17.85546875" style="58" customWidth="1"/>
    <col min="12550" max="12802" width="11.42578125" style="58"/>
    <col min="12803" max="12803" width="77.85546875" style="58" customWidth="1"/>
    <col min="12804" max="12804" width="14.85546875" style="58" customWidth="1"/>
    <col min="12805" max="12805" width="17.85546875" style="58" customWidth="1"/>
    <col min="12806" max="13058" width="11.42578125" style="58"/>
    <col min="13059" max="13059" width="77.85546875" style="58" customWidth="1"/>
    <col min="13060" max="13060" width="14.85546875" style="58" customWidth="1"/>
    <col min="13061" max="13061" width="17.85546875" style="58" customWidth="1"/>
    <col min="13062" max="13314" width="11.42578125" style="58"/>
    <col min="13315" max="13315" width="77.85546875" style="58" customWidth="1"/>
    <col min="13316" max="13316" width="14.85546875" style="58" customWidth="1"/>
    <col min="13317" max="13317" width="17.85546875" style="58" customWidth="1"/>
    <col min="13318" max="13570" width="11.42578125" style="58"/>
    <col min="13571" max="13571" width="77.85546875" style="58" customWidth="1"/>
    <col min="13572" max="13572" width="14.85546875" style="58" customWidth="1"/>
    <col min="13573" max="13573" width="17.85546875" style="58" customWidth="1"/>
    <col min="13574" max="13826" width="11.42578125" style="58"/>
    <col min="13827" max="13827" width="77.85546875" style="58" customWidth="1"/>
    <col min="13828" max="13828" width="14.85546875" style="58" customWidth="1"/>
    <col min="13829" max="13829" width="17.85546875" style="58" customWidth="1"/>
    <col min="13830" max="14082" width="11.42578125" style="58"/>
    <col min="14083" max="14083" width="77.85546875" style="58" customWidth="1"/>
    <col min="14084" max="14084" width="14.85546875" style="58" customWidth="1"/>
    <col min="14085" max="14085" width="17.85546875" style="58" customWidth="1"/>
    <col min="14086" max="14338" width="11.42578125" style="58"/>
    <col min="14339" max="14339" width="77.85546875" style="58" customWidth="1"/>
    <col min="14340" max="14340" width="14.85546875" style="58" customWidth="1"/>
    <col min="14341" max="14341" width="17.85546875" style="58" customWidth="1"/>
    <col min="14342" max="14594" width="11.42578125" style="58"/>
    <col min="14595" max="14595" width="77.85546875" style="58" customWidth="1"/>
    <col min="14596" max="14596" width="14.85546875" style="58" customWidth="1"/>
    <col min="14597" max="14597" width="17.85546875" style="58" customWidth="1"/>
    <col min="14598" max="14850" width="11.42578125" style="58"/>
    <col min="14851" max="14851" width="77.85546875" style="58" customWidth="1"/>
    <col min="14852" max="14852" width="14.85546875" style="58" customWidth="1"/>
    <col min="14853" max="14853" width="17.85546875" style="58" customWidth="1"/>
    <col min="14854" max="15106" width="11.42578125" style="58"/>
    <col min="15107" max="15107" width="77.85546875" style="58" customWidth="1"/>
    <col min="15108" max="15108" width="14.85546875" style="58" customWidth="1"/>
    <col min="15109" max="15109" width="17.85546875" style="58" customWidth="1"/>
    <col min="15110" max="15362" width="11.42578125" style="58"/>
    <col min="15363" max="15363" width="77.85546875" style="58" customWidth="1"/>
    <col min="15364" max="15364" width="14.85546875" style="58" customWidth="1"/>
    <col min="15365" max="15365" width="17.85546875" style="58" customWidth="1"/>
    <col min="15366" max="15618" width="11.42578125" style="58"/>
    <col min="15619" max="15619" width="77.85546875" style="58" customWidth="1"/>
    <col min="15620" max="15620" width="14.85546875" style="58" customWidth="1"/>
    <col min="15621" max="15621" width="17.85546875" style="58" customWidth="1"/>
    <col min="15622" max="15874" width="11.42578125" style="58"/>
    <col min="15875" max="15875" width="77.85546875" style="58" customWidth="1"/>
    <col min="15876" max="15876" width="14.85546875" style="58" customWidth="1"/>
    <col min="15877" max="15877" width="17.85546875" style="58" customWidth="1"/>
    <col min="15878" max="16130" width="11.42578125" style="58"/>
    <col min="16131" max="16131" width="77.85546875" style="58" customWidth="1"/>
    <col min="16132" max="16132" width="14.85546875" style="58" customWidth="1"/>
    <col min="16133" max="16133" width="17.85546875" style="58" customWidth="1"/>
    <col min="16134" max="16384" width="11.42578125" style="58"/>
  </cols>
  <sheetData>
    <row r="1" spans="1:19" ht="25.5" customHeight="1" x14ac:dyDescent="0.2">
      <c r="A1" s="141"/>
      <c r="B1" s="665"/>
      <c r="C1" s="665"/>
      <c r="D1" s="56"/>
      <c r="E1" s="56"/>
      <c r="F1" s="56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5.5" customHeight="1" thickBot="1" x14ac:dyDescent="0.25">
      <c r="A2" s="142"/>
      <c r="B2" s="666" t="s">
        <v>511</v>
      </c>
      <c r="C2" s="666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4" customHeight="1" thickBot="1" x14ac:dyDescent="0.25">
      <c r="A3" s="61"/>
      <c r="B3" s="667"/>
      <c r="C3" s="667"/>
      <c r="D3" s="667"/>
      <c r="E3" s="667"/>
      <c r="F3" s="66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25.5" customHeight="1" thickBot="1" x14ac:dyDescent="0.25">
      <c r="A4" s="62"/>
      <c r="B4" s="63"/>
      <c r="C4" s="63"/>
      <c r="D4" s="64"/>
      <c r="E4" s="64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27.75" customHeight="1" x14ac:dyDescent="0.2">
      <c r="A5" s="668" t="s">
        <v>512</v>
      </c>
      <c r="B5" s="65" t="s">
        <v>513</v>
      </c>
      <c r="C5" s="668" t="s">
        <v>514</v>
      </c>
      <c r="D5" s="670" t="s">
        <v>515</v>
      </c>
      <c r="E5" s="670" t="s">
        <v>516</v>
      </c>
    </row>
    <row r="6" spans="1:19" ht="15" thickBot="1" x14ac:dyDescent="0.25">
      <c r="A6" s="669"/>
      <c r="B6" s="66" t="s">
        <v>517</v>
      </c>
      <c r="C6" s="669"/>
      <c r="D6" s="669"/>
      <c r="E6" s="669"/>
    </row>
    <row r="7" spans="1:19" ht="14.25" x14ac:dyDescent="0.2">
      <c r="A7" s="661" t="s">
        <v>518</v>
      </c>
      <c r="B7" s="663" t="s">
        <v>519</v>
      </c>
      <c r="C7" s="67" t="s">
        <v>520</v>
      </c>
      <c r="D7" s="664">
        <v>41830</v>
      </c>
      <c r="E7" s="663" t="s">
        <v>521</v>
      </c>
    </row>
    <row r="8" spans="1:19" ht="15" thickBot="1" x14ac:dyDescent="0.25">
      <c r="A8" s="662"/>
      <c r="B8" s="662"/>
      <c r="C8" s="68"/>
      <c r="D8" s="662"/>
      <c r="E8" s="662"/>
    </row>
    <row r="9" spans="1:19" ht="15" thickBot="1" x14ac:dyDescent="0.25">
      <c r="A9" s="139" t="s">
        <v>518</v>
      </c>
      <c r="B9" s="69" t="s">
        <v>522</v>
      </c>
      <c r="C9" s="68" t="s">
        <v>28</v>
      </c>
      <c r="D9" s="69" t="s">
        <v>523</v>
      </c>
      <c r="E9" s="69" t="s">
        <v>524</v>
      </c>
    </row>
    <row r="10" spans="1:19" ht="29.25" thickBot="1" x14ac:dyDescent="0.25">
      <c r="A10" s="143">
        <v>1</v>
      </c>
      <c r="B10" s="69" t="s">
        <v>525</v>
      </c>
      <c r="C10" s="68" t="s">
        <v>526</v>
      </c>
      <c r="D10" s="144">
        <v>45180</v>
      </c>
      <c r="E10" s="69" t="s">
        <v>527</v>
      </c>
    </row>
  </sheetData>
  <mergeCells count="11">
    <mergeCell ref="A7:A8"/>
    <mergeCell ref="B7:B8"/>
    <mergeCell ref="D7:D8"/>
    <mergeCell ref="E7:E8"/>
    <mergeCell ref="B1:C1"/>
    <mergeCell ref="B2:C2"/>
    <mergeCell ref="B3:F3"/>
    <mergeCell ref="A5:A6"/>
    <mergeCell ref="C5:C6"/>
    <mergeCell ref="D5:D6"/>
    <mergeCell ref="E5:E6"/>
  </mergeCells>
  <printOptions horizontalCentered="1"/>
  <pageMargins left="0.27559055118110198" right="0.23622047244094499" top="0.82677165354330695" bottom="0.39370078740157499" header="0.118110236220472" footer="0.118110236220472"/>
  <pageSetup paperSize="9" scale="68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theme="6" tint="-0.249977111117893"/>
    <pageSetUpPr fitToPage="1"/>
  </sheetPr>
  <dimension ref="A1:K270"/>
  <sheetViews>
    <sheetView view="pageLayout" topLeftCell="A204" zoomScale="87" zoomScaleNormal="100" zoomScalePageLayoutView="87" workbookViewId="0">
      <selection activeCell="B194" sqref="B194"/>
    </sheetView>
  </sheetViews>
  <sheetFormatPr defaultColWidth="11.42578125" defaultRowHeight="15" x14ac:dyDescent="0.25"/>
  <cols>
    <col min="1" max="1" width="40.85546875" style="13" customWidth="1"/>
    <col min="2" max="2" width="42.42578125" style="13" customWidth="1"/>
    <col min="7" max="7" width="92.5703125" customWidth="1"/>
  </cols>
  <sheetData>
    <row r="1" spans="1:3" ht="21" x14ac:dyDescent="0.35">
      <c r="A1" s="138">
        <v>1</v>
      </c>
      <c r="B1" s="138">
        <v>2</v>
      </c>
    </row>
    <row r="2" spans="1:3" x14ac:dyDescent="0.25">
      <c r="A2" s="13" t="s">
        <v>12</v>
      </c>
      <c r="B2" s="13" t="s">
        <v>13</v>
      </c>
    </row>
    <row r="3" spans="1:3" x14ac:dyDescent="0.25">
      <c r="A3" s="13" t="s">
        <v>14</v>
      </c>
      <c r="B3" s="13" t="s">
        <v>15</v>
      </c>
    </row>
    <row r="4" spans="1:3" x14ac:dyDescent="0.25">
      <c r="A4" s="13" t="s">
        <v>16</v>
      </c>
      <c r="B4" s="13" t="s">
        <v>17</v>
      </c>
    </row>
    <row r="5" spans="1:3" ht="30" x14ac:dyDescent="0.25">
      <c r="A5" s="13" t="s">
        <v>18</v>
      </c>
      <c r="B5" s="13" t="s">
        <v>19</v>
      </c>
    </row>
    <row r="6" spans="1:3" x14ac:dyDescent="0.25">
      <c r="A6" s="13" t="s">
        <v>20</v>
      </c>
      <c r="B6" s="13" t="s">
        <v>21</v>
      </c>
    </row>
    <row r="7" spans="1:3" x14ac:dyDescent="0.25">
      <c r="A7" s="13" t="s">
        <v>22</v>
      </c>
      <c r="B7" s="13" t="s">
        <v>23</v>
      </c>
    </row>
    <row r="8" spans="1:3" x14ac:dyDescent="0.25">
      <c r="A8" s="13" t="s">
        <v>24</v>
      </c>
      <c r="B8" s="13" t="s">
        <v>25</v>
      </c>
    </row>
    <row r="9" spans="1:3" x14ac:dyDescent="0.25">
      <c r="A9" s="13" t="s">
        <v>26</v>
      </c>
      <c r="B9" s="13" t="s">
        <v>27</v>
      </c>
      <c r="C9" t="s">
        <v>28</v>
      </c>
    </row>
    <row r="10" spans="1:3" x14ac:dyDescent="0.25">
      <c r="A10" s="13" t="s">
        <v>29</v>
      </c>
      <c r="B10" s="13" t="s">
        <v>30</v>
      </c>
    </row>
    <row r="11" spans="1:3" x14ac:dyDescent="0.25">
      <c r="A11" s="13" t="s">
        <v>31</v>
      </c>
      <c r="B11" s="13" t="s">
        <v>32</v>
      </c>
    </row>
    <row r="12" spans="1:3" x14ac:dyDescent="0.25">
      <c r="A12" s="13" t="s">
        <v>33</v>
      </c>
      <c r="B12" s="13" t="s">
        <v>34</v>
      </c>
    </row>
    <row r="13" spans="1:3" ht="30" x14ac:dyDescent="0.25">
      <c r="A13" s="13" t="s">
        <v>35</v>
      </c>
      <c r="B13" s="13" t="s">
        <v>36</v>
      </c>
    </row>
    <row r="14" spans="1:3" x14ac:dyDescent="0.25">
      <c r="A14" s="13" t="s">
        <v>37</v>
      </c>
      <c r="B14" s="13" t="s">
        <v>38</v>
      </c>
    </row>
    <row r="15" spans="1:3" x14ac:dyDescent="0.25">
      <c r="A15" s="13" t="s">
        <v>39</v>
      </c>
      <c r="B15" s="13" t="s">
        <v>40</v>
      </c>
    </row>
    <row r="16" spans="1:3" x14ac:dyDescent="0.25">
      <c r="A16" s="13" t="s">
        <v>41</v>
      </c>
      <c r="B16" s="13" t="s">
        <v>42</v>
      </c>
    </row>
    <row r="17" spans="1:2" x14ac:dyDescent="0.25">
      <c r="A17" s="111" t="s">
        <v>43</v>
      </c>
      <c r="B17" s="112" t="s">
        <v>44</v>
      </c>
    </row>
    <row r="18" spans="1:2" x14ac:dyDescent="0.25">
      <c r="A18" s="111" t="s">
        <v>45</v>
      </c>
      <c r="B18" s="111" t="s">
        <v>46</v>
      </c>
    </row>
    <row r="19" spans="1:2" x14ac:dyDescent="0.25">
      <c r="A19" s="111" t="s">
        <v>47</v>
      </c>
      <c r="B19" s="111" t="s">
        <v>48</v>
      </c>
    </row>
    <row r="20" spans="1:2" x14ac:dyDescent="0.25">
      <c r="A20" s="111" t="s">
        <v>49</v>
      </c>
      <c r="B20" s="111" t="s">
        <v>50</v>
      </c>
    </row>
    <row r="21" spans="1:2" x14ac:dyDescent="0.25">
      <c r="A21" s="111" t="s">
        <v>51</v>
      </c>
      <c r="B21" s="111" t="s">
        <v>52</v>
      </c>
    </row>
    <row r="22" spans="1:2" x14ac:dyDescent="0.25">
      <c r="A22" s="111" t="s">
        <v>53</v>
      </c>
      <c r="B22" s="111" t="s">
        <v>54</v>
      </c>
    </row>
    <row r="23" spans="1:2" x14ac:dyDescent="0.25">
      <c r="A23" s="111" t="s">
        <v>55</v>
      </c>
      <c r="B23" s="111" t="s">
        <v>56</v>
      </c>
    </row>
    <row r="24" spans="1:2" x14ac:dyDescent="0.25">
      <c r="A24" s="111" t="s">
        <v>57</v>
      </c>
      <c r="B24" s="111" t="s">
        <v>58</v>
      </c>
    </row>
    <row r="25" spans="1:2" x14ac:dyDescent="0.25">
      <c r="A25" s="111" t="s">
        <v>59</v>
      </c>
      <c r="B25" s="111" t="s">
        <v>60</v>
      </c>
    </row>
    <row r="26" spans="1:2" x14ac:dyDescent="0.25">
      <c r="A26" s="13" t="s">
        <v>61</v>
      </c>
      <c r="B26" s="111" t="s">
        <v>62</v>
      </c>
    </row>
    <row r="27" spans="1:2" x14ac:dyDescent="0.25">
      <c r="A27" s="111" t="s">
        <v>63</v>
      </c>
      <c r="B27" s="111" t="s">
        <v>64</v>
      </c>
    </row>
    <row r="28" spans="1:2" x14ac:dyDescent="0.25">
      <c r="A28" s="13" t="s">
        <v>65</v>
      </c>
      <c r="B28" s="111" t="s">
        <v>66</v>
      </c>
    </row>
    <row r="29" spans="1:2" x14ac:dyDescent="0.25">
      <c r="A29" s="111" t="s">
        <v>67</v>
      </c>
      <c r="B29" s="111" t="s">
        <v>68</v>
      </c>
    </row>
    <row r="30" spans="1:2" x14ac:dyDescent="0.25">
      <c r="A30" s="111" t="s">
        <v>69</v>
      </c>
      <c r="B30" s="111" t="s">
        <v>70</v>
      </c>
    </row>
    <row r="31" spans="1:2" x14ac:dyDescent="0.25">
      <c r="A31" s="111" t="s">
        <v>71</v>
      </c>
      <c r="B31" s="111" t="s">
        <v>72</v>
      </c>
    </row>
    <row r="32" spans="1:2" x14ac:dyDescent="0.25">
      <c r="A32" s="111" t="s">
        <v>73</v>
      </c>
      <c r="B32" s="111" t="s">
        <v>74</v>
      </c>
    </row>
    <row r="33" spans="1:11" x14ac:dyDescent="0.25">
      <c r="A33" s="111" t="s">
        <v>75</v>
      </c>
      <c r="B33" s="111" t="s">
        <v>76</v>
      </c>
    </row>
    <row r="34" spans="1:11" x14ac:dyDescent="0.25">
      <c r="A34" s="111" t="s">
        <v>77</v>
      </c>
      <c r="B34" s="111" t="s">
        <v>78</v>
      </c>
    </row>
    <row r="35" spans="1:11" x14ac:dyDescent="0.25">
      <c r="A35" s="111" t="s">
        <v>79</v>
      </c>
      <c r="B35" s="111" t="s">
        <v>80</v>
      </c>
    </row>
    <row r="36" spans="1:11" x14ac:dyDescent="0.25">
      <c r="A36" s="111" t="s">
        <v>81</v>
      </c>
      <c r="B36" s="111" t="s">
        <v>82</v>
      </c>
    </row>
    <row r="37" spans="1:11" x14ac:dyDescent="0.25">
      <c r="A37" s="111" t="s">
        <v>83</v>
      </c>
      <c r="B37" s="111" t="s">
        <v>84</v>
      </c>
    </row>
    <row r="38" spans="1:11" x14ac:dyDescent="0.25">
      <c r="A38" s="111" t="s">
        <v>85</v>
      </c>
      <c r="B38" s="111" t="s">
        <v>86</v>
      </c>
    </row>
    <row r="39" spans="1:11" x14ac:dyDescent="0.25">
      <c r="A39" s="111" t="s">
        <v>87</v>
      </c>
      <c r="B39" s="111" t="s">
        <v>88</v>
      </c>
    </row>
    <row r="40" spans="1:11" ht="30" x14ac:dyDescent="0.25">
      <c r="A40" s="111" t="s">
        <v>89</v>
      </c>
      <c r="B40" s="111" t="s">
        <v>90</v>
      </c>
    </row>
    <row r="41" spans="1:11" x14ac:dyDescent="0.25">
      <c r="A41" s="111" t="s">
        <v>91</v>
      </c>
      <c r="B41" s="111" t="s">
        <v>92</v>
      </c>
      <c r="K41" t="s">
        <v>93</v>
      </c>
    </row>
    <row r="42" spans="1:11" x14ac:dyDescent="0.25">
      <c r="A42" s="111" t="s">
        <v>94</v>
      </c>
      <c r="B42" s="111" t="s">
        <v>95</v>
      </c>
    </row>
    <row r="43" spans="1:11" x14ac:dyDescent="0.25">
      <c r="A43" s="111" t="s">
        <v>96</v>
      </c>
      <c r="B43" s="111" t="s">
        <v>97</v>
      </c>
    </row>
    <row r="44" spans="1:11" x14ac:dyDescent="0.25">
      <c r="A44" s="111" t="s">
        <v>98</v>
      </c>
      <c r="B44" s="111" t="s">
        <v>99</v>
      </c>
    </row>
    <row r="45" spans="1:11" x14ac:dyDescent="0.25">
      <c r="A45" s="111" t="s">
        <v>100</v>
      </c>
      <c r="B45" s="111" t="s">
        <v>101</v>
      </c>
    </row>
    <row r="46" spans="1:11" x14ac:dyDescent="0.25">
      <c r="A46" s="111" t="s">
        <v>102</v>
      </c>
      <c r="B46" s="111" t="s">
        <v>103</v>
      </c>
    </row>
    <row r="47" spans="1:11" x14ac:dyDescent="0.25">
      <c r="A47" s="111" t="s">
        <v>104</v>
      </c>
      <c r="B47" s="111" t="s">
        <v>105</v>
      </c>
    </row>
    <row r="48" spans="1:11" x14ac:dyDescent="0.25">
      <c r="A48" s="111" t="s">
        <v>106</v>
      </c>
      <c r="B48" s="111" t="s">
        <v>107</v>
      </c>
    </row>
    <row r="49" spans="1:2" x14ac:dyDescent="0.25">
      <c r="A49" s="13" t="s">
        <v>108</v>
      </c>
      <c r="B49" s="13" t="s">
        <v>109</v>
      </c>
    </row>
    <row r="50" spans="1:2" x14ac:dyDescent="0.25">
      <c r="A50" s="13" t="s">
        <v>110</v>
      </c>
      <c r="B50" s="13" t="s">
        <v>111</v>
      </c>
    </row>
    <row r="51" spans="1:2" x14ac:dyDescent="0.25">
      <c r="A51" s="13" t="s">
        <v>112</v>
      </c>
      <c r="B51" s="13" t="s">
        <v>113</v>
      </c>
    </row>
    <row r="52" spans="1:2" x14ac:dyDescent="0.25">
      <c r="A52" s="13" t="s">
        <v>114</v>
      </c>
      <c r="B52" s="13" t="s">
        <v>115</v>
      </c>
    </row>
    <row r="53" spans="1:2" x14ac:dyDescent="0.25">
      <c r="A53" s="13" t="s">
        <v>116</v>
      </c>
      <c r="B53" s="13" t="s">
        <v>117</v>
      </c>
    </row>
    <row r="54" spans="1:2" x14ac:dyDescent="0.25">
      <c r="A54" s="13" t="s">
        <v>118</v>
      </c>
      <c r="B54" s="13" t="s">
        <v>119</v>
      </c>
    </row>
    <row r="55" spans="1:2" x14ac:dyDescent="0.25">
      <c r="A55" s="13" t="s">
        <v>120</v>
      </c>
      <c r="B55" s="13" t="s">
        <v>121</v>
      </c>
    </row>
    <row r="56" spans="1:2" x14ac:dyDescent="0.25">
      <c r="A56" s="13" t="s">
        <v>122</v>
      </c>
      <c r="B56" s="13" t="s">
        <v>122</v>
      </c>
    </row>
    <row r="57" spans="1:2" x14ac:dyDescent="0.25">
      <c r="A57" s="13" t="s">
        <v>123</v>
      </c>
      <c r="B57" s="13" t="s">
        <v>124</v>
      </c>
    </row>
    <row r="58" spans="1:2" x14ac:dyDescent="0.25">
      <c r="A58" s="13" t="s">
        <v>125</v>
      </c>
      <c r="B58" s="13" t="s">
        <v>126</v>
      </c>
    </row>
    <row r="59" spans="1:2" x14ac:dyDescent="0.25">
      <c r="A59" s="13" t="s">
        <v>127</v>
      </c>
      <c r="B59" s="13" t="s">
        <v>128</v>
      </c>
    </row>
    <row r="60" spans="1:2" x14ac:dyDescent="0.25">
      <c r="A60" s="13" t="s">
        <v>129</v>
      </c>
      <c r="B60" s="13" t="s">
        <v>130</v>
      </c>
    </row>
    <row r="61" spans="1:2" x14ac:dyDescent="0.25">
      <c r="A61" s="13" t="s">
        <v>131</v>
      </c>
      <c r="B61" s="13" t="s">
        <v>132</v>
      </c>
    </row>
    <row r="62" spans="1:2" x14ac:dyDescent="0.25">
      <c r="A62" s="13" t="s">
        <v>133</v>
      </c>
      <c r="B62" s="13" t="s">
        <v>134</v>
      </c>
    </row>
    <row r="63" spans="1:2" x14ac:dyDescent="0.25">
      <c r="A63" s="13" t="s">
        <v>135</v>
      </c>
      <c r="B63" s="13" t="s">
        <v>136</v>
      </c>
    </row>
    <row r="64" spans="1:2" x14ac:dyDescent="0.25">
      <c r="A64" s="13" t="s">
        <v>137</v>
      </c>
      <c r="B64" s="13" t="s">
        <v>138</v>
      </c>
    </row>
    <row r="65" spans="1:2" x14ac:dyDescent="0.25">
      <c r="A65" s="13" t="s">
        <v>139</v>
      </c>
      <c r="B65" s="13" t="s">
        <v>140</v>
      </c>
    </row>
    <row r="66" spans="1:2" x14ac:dyDescent="0.25">
      <c r="A66" s="13" t="s">
        <v>141</v>
      </c>
      <c r="B66" s="13" t="s">
        <v>142</v>
      </c>
    </row>
    <row r="67" spans="1:2" s="13" customFormat="1" ht="60" x14ac:dyDescent="0.25">
      <c r="A67" s="13" t="s">
        <v>143</v>
      </c>
      <c r="B67" s="13" t="s">
        <v>144</v>
      </c>
    </row>
    <row r="68" spans="1:2" x14ac:dyDescent="0.25">
      <c r="A68" s="13" t="s">
        <v>145</v>
      </c>
      <c r="B68" s="13" t="s">
        <v>145</v>
      </c>
    </row>
    <row r="69" spans="1:2" x14ac:dyDescent="0.25">
      <c r="A69" s="13" t="s">
        <v>146</v>
      </c>
      <c r="B69" s="13" t="s">
        <v>147</v>
      </c>
    </row>
    <row r="70" spans="1:2" x14ac:dyDescent="0.25">
      <c r="A70" s="13" t="s">
        <v>148</v>
      </c>
      <c r="B70" s="13" t="s">
        <v>149</v>
      </c>
    </row>
    <row r="71" spans="1:2" x14ac:dyDescent="0.25">
      <c r="A71" s="13" t="s">
        <v>150</v>
      </c>
      <c r="B71" s="13" t="s">
        <v>150</v>
      </c>
    </row>
    <row r="72" spans="1:2" ht="30" x14ac:dyDescent="0.25">
      <c r="A72" s="13" t="s">
        <v>151</v>
      </c>
      <c r="B72" s="13" t="s">
        <v>152</v>
      </c>
    </row>
    <row r="73" spans="1:2" x14ac:dyDescent="0.25">
      <c r="A73" s="13" t="s">
        <v>153</v>
      </c>
      <c r="B73" s="13" t="s">
        <v>154</v>
      </c>
    </row>
    <row r="74" spans="1:2" x14ac:dyDescent="0.25">
      <c r="A74" s="13" t="s">
        <v>155</v>
      </c>
      <c r="B74" s="13" t="s">
        <v>156</v>
      </c>
    </row>
    <row r="75" spans="1:2" x14ac:dyDescent="0.25">
      <c r="A75" s="13" t="s">
        <v>157</v>
      </c>
      <c r="B75" s="13" t="s">
        <v>158</v>
      </c>
    </row>
    <row r="76" spans="1:2" x14ac:dyDescent="0.25">
      <c r="A76" s="13" t="s">
        <v>159</v>
      </c>
      <c r="B76" s="13" t="s">
        <v>160</v>
      </c>
    </row>
    <row r="77" spans="1:2" x14ac:dyDescent="0.25">
      <c r="A77" s="13" t="s">
        <v>161</v>
      </c>
      <c r="B77" s="13" t="s">
        <v>162</v>
      </c>
    </row>
    <row r="78" spans="1:2" x14ac:dyDescent="0.25">
      <c r="A78" s="13" t="s">
        <v>41</v>
      </c>
      <c r="B78" s="13" t="s">
        <v>163</v>
      </c>
    </row>
    <row r="79" spans="1:2" x14ac:dyDescent="0.25">
      <c r="A79" s="13" t="s">
        <v>164</v>
      </c>
      <c r="B79" s="13" t="s">
        <v>165</v>
      </c>
    </row>
    <row r="80" spans="1:2" x14ac:dyDescent="0.25">
      <c r="A80" s="13" t="s">
        <v>166</v>
      </c>
      <c r="B80" s="13" t="s">
        <v>167</v>
      </c>
    </row>
    <row r="81" spans="1:2" x14ac:dyDescent="0.25">
      <c r="A81" s="13" t="s">
        <v>168</v>
      </c>
      <c r="B81" s="13" t="s">
        <v>169</v>
      </c>
    </row>
    <row r="82" spans="1:2" x14ac:dyDescent="0.25">
      <c r="A82" s="13" t="s">
        <v>170</v>
      </c>
      <c r="B82" s="13" t="s">
        <v>171</v>
      </c>
    </row>
    <row r="83" spans="1:2" ht="30" x14ac:dyDescent="0.25">
      <c r="A83" s="13" t="s">
        <v>172</v>
      </c>
      <c r="B83" s="13" t="s">
        <v>173</v>
      </c>
    </row>
    <row r="84" spans="1:2" x14ac:dyDescent="0.25">
      <c r="A84" s="13" t="s">
        <v>174</v>
      </c>
      <c r="B84" s="13" t="s">
        <v>175</v>
      </c>
    </row>
    <row r="85" spans="1:2" x14ac:dyDescent="0.25">
      <c r="A85" s="13" t="s">
        <v>176</v>
      </c>
      <c r="B85" s="13" t="s">
        <v>177</v>
      </c>
    </row>
    <row r="86" spans="1:2" x14ac:dyDescent="0.25">
      <c r="A86" s="13" t="s">
        <v>178</v>
      </c>
      <c r="B86" s="13" t="s">
        <v>179</v>
      </c>
    </row>
    <row r="87" spans="1:2" x14ac:dyDescent="0.25">
      <c r="A87" s="13" t="s">
        <v>180</v>
      </c>
      <c r="B87" s="13" t="s">
        <v>181</v>
      </c>
    </row>
    <row r="88" spans="1:2" x14ac:dyDescent="0.25">
      <c r="A88" s="13" t="s">
        <v>182</v>
      </c>
      <c r="B88" s="13" t="s">
        <v>183</v>
      </c>
    </row>
    <row r="89" spans="1:2" x14ac:dyDescent="0.25">
      <c r="A89" s="13" t="s">
        <v>184</v>
      </c>
      <c r="B89" s="13" t="s">
        <v>185</v>
      </c>
    </row>
    <row r="90" spans="1:2" x14ac:dyDescent="0.25">
      <c r="A90" s="13" t="s">
        <v>145</v>
      </c>
      <c r="B90" s="13" t="s">
        <v>145</v>
      </c>
    </row>
    <row r="91" spans="1:2" x14ac:dyDescent="0.25">
      <c r="A91" s="13" t="s">
        <v>146</v>
      </c>
      <c r="B91" s="13" t="s">
        <v>147</v>
      </c>
    </row>
    <row r="92" spans="1:2" x14ac:dyDescent="0.25">
      <c r="A92" s="13" t="s">
        <v>148</v>
      </c>
      <c r="B92" s="13" t="s">
        <v>149</v>
      </c>
    </row>
    <row r="93" spans="1:2" x14ac:dyDescent="0.25">
      <c r="A93" s="13" t="s">
        <v>150</v>
      </c>
      <c r="B93" s="13" t="s">
        <v>150</v>
      </c>
    </row>
    <row r="94" spans="1:2" x14ac:dyDescent="0.25">
      <c r="A94" s="13" t="s">
        <v>153</v>
      </c>
      <c r="B94" s="13" t="s">
        <v>154</v>
      </c>
    </row>
    <row r="95" spans="1:2" x14ac:dyDescent="0.25">
      <c r="A95" s="13" t="s">
        <v>186</v>
      </c>
      <c r="B95" s="13" t="s">
        <v>187</v>
      </c>
    </row>
    <row r="96" spans="1:2" x14ac:dyDescent="0.25">
      <c r="A96" s="13" t="s">
        <v>188</v>
      </c>
      <c r="B96" s="13" t="s">
        <v>189</v>
      </c>
    </row>
    <row r="97" spans="1:2" x14ac:dyDescent="0.25">
      <c r="A97" s="13" t="s">
        <v>190</v>
      </c>
      <c r="B97" s="13" t="s">
        <v>191</v>
      </c>
    </row>
    <row r="98" spans="1:2" x14ac:dyDescent="0.25">
      <c r="A98" s="13" t="s">
        <v>192</v>
      </c>
      <c r="B98" s="13" t="s">
        <v>193</v>
      </c>
    </row>
    <row r="99" spans="1:2" ht="30" x14ac:dyDescent="0.25">
      <c r="A99" s="13" t="s">
        <v>194</v>
      </c>
      <c r="B99" s="13" t="s">
        <v>195</v>
      </c>
    </row>
    <row r="100" spans="1:2" x14ac:dyDescent="0.25">
      <c r="A100" s="13" t="s">
        <v>196</v>
      </c>
      <c r="B100" s="13" t="s">
        <v>197</v>
      </c>
    </row>
    <row r="101" spans="1:2" x14ac:dyDescent="0.25">
      <c r="A101" s="13" t="s">
        <v>198</v>
      </c>
      <c r="B101" s="13" t="s">
        <v>199</v>
      </c>
    </row>
    <row r="102" spans="1:2" ht="30" x14ac:dyDescent="0.25">
      <c r="A102" s="111" t="s">
        <v>200</v>
      </c>
      <c r="B102" s="111" t="s">
        <v>201</v>
      </c>
    </row>
    <row r="103" spans="1:2" x14ac:dyDescent="0.25">
      <c r="A103" s="13" t="s">
        <v>202</v>
      </c>
      <c r="B103" s="13" t="s">
        <v>203</v>
      </c>
    </row>
    <row r="104" spans="1:2" x14ac:dyDescent="0.25">
      <c r="A104" s="13" t="s">
        <v>204</v>
      </c>
      <c r="B104" s="13" t="s">
        <v>204</v>
      </c>
    </row>
    <row r="105" spans="1:2" x14ac:dyDescent="0.25">
      <c r="A105" s="13" t="s">
        <v>205</v>
      </c>
      <c r="B105" s="13" t="s">
        <v>205</v>
      </c>
    </row>
    <row r="106" spans="1:2" x14ac:dyDescent="0.25">
      <c r="A106" s="13" t="s">
        <v>206</v>
      </c>
      <c r="B106" s="13" t="s">
        <v>207</v>
      </c>
    </row>
    <row r="107" spans="1:2" x14ac:dyDescent="0.25">
      <c r="A107" s="13" t="s">
        <v>208</v>
      </c>
      <c r="B107" s="13" t="s">
        <v>209</v>
      </c>
    </row>
    <row r="108" spans="1:2" x14ac:dyDescent="0.25">
      <c r="A108" s="13" t="s">
        <v>186</v>
      </c>
      <c r="B108" s="13" t="s">
        <v>187</v>
      </c>
    </row>
    <row r="109" spans="1:2" x14ac:dyDescent="0.25">
      <c r="A109" s="13" t="s">
        <v>210</v>
      </c>
      <c r="B109" s="13" t="s">
        <v>211</v>
      </c>
    </row>
    <row r="110" spans="1:2" x14ac:dyDescent="0.25">
      <c r="A110" s="13" t="s">
        <v>212</v>
      </c>
      <c r="B110" s="13" t="s">
        <v>213</v>
      </c>
    </row>
    <row r="111" spans="1:2" x14ac:dyDescent="0.25">
      <c r="A111" s="13" t="s">
        <v>214</v>
      </c>
      <c r="B111" s="13" t="s">
        <v>215</v>
      </c>
    </row>
    <row r="112" spans="1:2" x14ac:dyDescent="0.25">
      <c r="A112" s="13" t="s">
        <v>216</v>
      </c>
      <c r="B112" s="13" t="s">
        <v>216</v>
      </c>
    </row>
    <row r="113" spans="1:2" x14ac:dyDescent="0.25">
      <c r="A113" s="13" t="s">
        <v>217</v>
      </c>
      <c r="B113" s="13" t="s">
        <v>218</v>
      </c>
    </row>
    <row r="114" spans="1:2" x14ac:dyDescent="0.25">
      <c r="A114" s="13" t="s">
        <v>219</v>
      </c>
      <c r="B114" s="13" t="s">
        <v>220</v>
      </c>
    </row>
    <row r="115" spans="1:2" x14ac:dyDescent="0.25">
      <c r="A115" s="13" t="s">
        <v>221</v>
      </c>
      <c r="B115" s="13" t="s">
        <v>222</v>
      </c>
    </row>
    <row r="116" spans="1:2" x14ac:dyDescent="0.25">
      <c r="A116" s="13" t="s">
        <v>223</v>
      </c>
      <c r="B116" s="13" t="s">
        <v>224</v>
      </c>
    </row>
    <row r="117" spans="1:2" x14ac:dyDescent="0.25">
      <c r="A117" s="13" t="s">
        <v>225</v>
      </c>
      <c r="B117" s="13" t="s">
        <v>226</v>
      </c>
    </row>
    <row r="118" spans="1:2" x14ac:dyDescent="0.25">
      <c r="A118" s="13" t="s">
        <v>227</v>
      </c>
      <c r="B118" s="13" t="s">
        <v>228</v>
      </c>
    </row>
    <row r="119" spans="1:2" x14ac:dyDescent="0.25">
      <c r="A119" s="13" t="s">
        <v>229</v>
      </c>
      <c r="B119" s="13" t="s">
        <v>230</v>
      </c>
    </row>
    <row r="120" spans="1:2" x14ac:dyDescent="0.25">
      <c r="A120" s="13" t="s">
        <v>231</v>
      </c>
      <c r="B120" s="13" t="s">
        <v>232</v>
      </c>
    </row>
    <row r="121" spans="1:2" x14ac:dyDescent="0.25">
      <c r="A121" s="13" t="s">
        <v>233</v>
      </c>
      <c r="B121" s="13" t="s">
        <v>234</v>
      </c>
    </row>
    <row r="122" spans="1:2" x14ac:dyDescent="0.25">
      <c r="A122" s="13" t="s">
        <v>235</v>
      </c>
      <c r="B122" s="13" t="s">
        <v>236</v>
      </c>
    </row>
    <row r="123" spans="1:2" x14ac:dyDescent="0.25">
      <c r="A123" s="13" t="s">
        <v>237</v>
      </c>
      <c r="B123" s="13" t="s">
        <v>238</v>
      </c>
    </row>
    <row r="124" spans="1:2" x14ac:dyDescent="0.25">
      <c r="A124" s="13" t="s">
        <v>239</v>
      </c>
      <c r="B124" s="13" t="s">
        <v>240</v>
      </c>
    </row>
    <row r="125" spans="1:2" x14ac:dyDescent="0.25">
      <c r="A125" s="13" t="s">
        <v>241</v>
      </c>
      <c r="B125" s="13" t="s">
        <v>242</v>
      </c>
    </row>
    <row r="126" spans="1:2" x14ac:dyDescent="0.25">
      <c r="A126" s="13" t="s">
        <v>243</v>
      </c>
      <c r="B126" s="13" t="s">
        <v>244</v>
      </c>
    </row>
    <row r="127" spans="1:2" x14ac:dyDescent="0.25">
      <c r="A127" s="13" t="s">
        <v>245</v>
      </c>
      <c r="B127" s="13" t="s">
        <v>246</v>
      </c>
    </row>
    <row r="128" spans="1:2" x14ac:dyDescent="0.25">
      <c r="A128" s="13" t="s">
        <v>247</v>
      </c>
      <c r="B128" s="13" t="s">
        <v>248</v>
      </c>
    </row>
    <row r="129" spans="1:2" x14ac:dyDescent="0.25">
      <c r="A129" s="13" t="s">
        <v>249</v>
      </c>
      <c r="B129" s="13" t="s">
        <v>250</v>
      </c>
    </row>
    <row r="130" spans="1:2" ht="30" x14ac:dyDescent="0.25">
      <c r="A130" s="13" t="s">
        <v>251</v>
      </c>
      <c r="B130" s="13" t="s">
        <v>252</v>
      </c>
    </row>
    <row r="131" spans="1:2" x14ac:dyDescent="0.25">
      <c r="A131" s="13" t="s">
        <v>253</v>
      </c>
      <c r="B131" s="13" t="s">
        <v>254</v>
      </c>
    </row>
    <row r="132" spans="1:2" x14ac:dyDescent="0.25">
      <c r="A132" s="13" t="s">
        <v>255</v>
      </c>
      <c r="B132" s="13" t="s">
        <v>256</v>
      </c>
    </row>
    <row r="133" spans="1:2" x14ac:dyDescent="0.25">
      <c r="A133" s="13" t="s">
        <v>257</v>
      </c>
      <c r="B133" s="13" t="s">
        <v>258</v>
      </c>
    </row>
    <row r="134" spans="1:2" ht="45" x14ac:dyDescent="0.25">
      <c r="A134" s="13" t="s">
        <v>259</v>
      </c>
      <c r="B134" s="13" t="s">
        <v>260</v>
      </c>
    </row>
    <row r="135" spans="1:2" x14ac:dyDescent="0.25">
      <c r="A135" s="13" t="s">
        <v>261</v>
      </c>
      <c r="B135" s="13" t="s">
        <v>262</v>
      </c>
    </row>
    <row r="136" spans="1:2" x14ac:dyDescent="0.25">
      <c r="A136" s="13" t="s">
        <v>263</v>
      </c>
      <c r="B136" s="13" t="s">
        <v>264</v>
      </c>
    </row>
    <row r="137" spans="1:2" x14ac:dyDescent="0.25">
      <c r="A137" s="13" t="s">
        <v>265</v>
      </c>
      <c r="B137" s="13" t="s">
        <v>266</v>
      </c>
    </row>
    <row r="138" spans="1:2" x14ac:dyDescent="0.25">
      <c r="A138" s="13" t="s">
        <v>267</v>
      </c>
      <c r="B138" s="13" t="s">
        <v>268</v>
      </c>
    </row>
    <row r="139" spans="1:2" x14ac:dyDescent="0.25">
      <c r="A139" s="13" t="s">
        <v>269</v>
      </c>
      <c r="B139" s="13" t="s">
        <v>270</v>
      </c>
    </row>
    <row r="140" spans="1:2" x14ac:dyDescent="0.25">
      <c r="A140" s="13" t="s">
        <v>271</v>
      </c>
      <c r="B140" s="13" t="s">
        <v>272</v>
      </c>
    </row>
    <row r="141" spans="1:2" x14ac:dyDescent="0.25">
      <c r="A141" s="13" t="s">
        <v>273</v>
      </c>
      <c r="B141" s="13" t="s">
        <v>274</v>
      </c>
    </row>
    <row r="142" spans="1:2" x14ac:dyDescent="0.25">
      <c r="A142" s="13" t="s">
        <v>275</v>
      </c>
      <c r="B142" s="13" t="s">
        <v>276</v>
      </c>
    </row>
    <row r="143" spans="1:2" x14ac:dyDescent="0.25">
      <c r="A143" s="13" t="s">
        <v>277</v>
      </c>
      <c r="B143" s="13" t="s">
        <v>278</v>
      </c>
    </row>
    <row r="144" spans="1:2" x14ac:dyDescent="0.25">
      <c r="A144" s="13" t="s">
        <v>279</v>
      </c>
      <c r="B144" s="13" t="s">
        <v>280</v>
      </c>
    </row>
    <row r="145" spans="1:7" x14ac:dyDescent="0.25">
      <c r="A145" s="13" t="s">
        <v>281</v>
      </c>
      <c r="B145" s="13" t="s">
        <v>282</v>
      </c>
    </row>
    <row r="146" spans="1:7" x14ac:dyDescent="0.25">
      <c r="A146" s="13" t="s">
        <v>283</v>
      </c>
      <c r="B146" s="13" t="s">
        <v>284</v>
      </c>
    </row>
    <row r="147" spans="1:7" x14ac:dyDescent="0.25">
      <c r="A147" s="13" t="s">
        <v>285</v>
      </c>
      <c r="B147" s="13" t="s">
        <v>286</v>
      </c>
    </row>
    <row r="148" spans="1:7" x14ac:dyDescent="0.25">
      <c r="A148" s="13" t="s">
        <v>287</v>
      </c>
      <c r="B148" s="13" t="s">
        <v>288</v>
      </c>
    </row>
    <row r="149" spans="1:7" x14ac:dyDescent="0.25">
      <c r="A149" s="13" t="s">
        <v>289</v>
      </c>
      <c r="B149" s="13" t="s">
        <v>290</v>
      </c>
    </row>
    <row r="150" spans="1:7" ht="30" x14ac:dyDescent="0.25">
      <c r="A150" s="13" t="s">
        <v>291</v>
      </c>
      <c r="B150" s="13" t="s">
        <v>292</v>
      </c>
      <c r="G150" s="13"/>
    </row>
    <row r="151" spans="1:7" x14ac:dyDescent="0.25">
      <c r="A151" s="13" t="s">
        <v>289</v>
      </c>
      <c r="B151" s="13" t="s">
        <v>293</v>
      </c>
    </row>
    <row r="152" spans="1:7" ht="75" x14ac:dyDescent="0.25">
      <c r="A152" s="13" t="s">
        <v>294</v>
      </c>
      <c r="B152" s="13" t="s">
        <v>295</v>
      </c>
    </row>
    <row r="153" spans="1:7" x14ac:dyDescent="0.25">
      <c r="A153" s="13" t="s">
        <v>296</v>
      </c>
      <c r="B153" s="13" t="s">
        <v>297</v>
      </c>
    </row>
    <row r="154" spans="1:7" ht="30" x14ac:dyDescent="0.25">
      <c r="A154" s="13" t="s">
        <v>298</v>
      </c>
      <c r="B154" s="13" t="s">
        <v>299</v>
      </c>
    </row>
    <row r="155" spans="1:7" x14ac:dyDescent="0.25">
      <c r="A155" s="13" t="s">
        <v>300</v>
      </c>
      <c r="B155" s="13" t="s">
        <v>301</v>
      </c>
    </row>
    <row r="156" spans="1:7" x14ac:dyDescent="0.25">
      <c r="A156" s="13" t="s">
        <v>302</v>
      </c>
      <c r="B156" s="13" t="s">
        <v>303</v>
      </c>
    </row>
    <row r="157" spans="1:7" ht="30" x14ac:dyDescent="0.25">
      <c r="A157" s="13" t="s">
        <v>304</v>
      </c>
      <c r="B157" s="13" t="s">
        <v>305</v>
      </c>
    </row>
    <row r="158" spans="1:7" x14ac:dyDescent="0.25">
      <c r="A158" s="13" t="s">
        <v>306</v>
      </c>
      <c r="B158" s="13" t="s">
        <v>307</v>
      </c>
    </row>
    <row r="159" spans="1:7" x14ac:dyDescent="0.25">
      <c r="A159" s="13" t="s">
        <v>308</v>
      </c>
      <c r="B159" s="13" t="s">
        <v>309</v>
      </c>
    </row>
    <row r="160" spans="1:7" ht="30" x14ac:dyDescent="0.25">
      <c r="A160" s="13" t="s">
        <v>310</v>
      </c>
      <c r="B160" s="13" t="s">
        <v>311</v>
      </c>
      <c r="G160" s="13"/>
    </row>
    <row r="161" spans="1:7" x14ac:dyDescent="0.25">
      <c r="A161" s="13" t="s">
        <v>312</v>
      </c>
      <c r="B161" s="13" t="s">
        <v>313</v>
      </c>
    </row>
    <row r="162" spans="1:7" x14ac:dyDescent="0.25">
      <c r="A162" s="13" t="s">
        <v>314</v>
      </c>
      <c r="B162" s="13" t="s">
        <v>315</v>
      </c>
    </row>
    <row r="163" spans="1:7" x14ac:dyDescent="0.25">
      <c r="A163" s="13" t="s">
        <v>316</v>
      </c>
      <c r="B163" s="13" t="s">
        <v>317</v>
      </c>
      <c r="G163" s="13"/>
    </row>
    <row r="164" spans="1:7" ht="30" x14ac:dyDescent="0.25">
      <c r="A164" s="13" t="s">
        <v>318</v>
      </c>
      <c r="B164" s="13" t="s">
        <v>319</v>
      </c>
      <c r="G164" s="13"/>
    </row>
    <row r="165" spans="1:7" x14ac:dyDescent="0.25">
      <c r="A165" s="13" t="s">
        <v>320</v>
      </c>
      <c r="B165" s="13" t="s">
        <v>321</v>
      </c>
      <c r="G165" s="13"/>
    </row>
    <row r="166" spans="1:7" x14ac:dyDescent="0.25">
      <c r="A166" s="13" t="s">
        <v>322</v>
      </c>
      <c r="B166" s="13" t="s">
        <v>234</v>
      </c>
    </row>
    <row r="167" spans="1:7" x14ac:dyDescent="0.25">
      <c r="A167" s="13" t="s">
        <v>323</v>
      </c>
      <c r="B167" s="13" t="s">
        <v>324</v>
      </c>
      <c r="G167" s="13"/>
    </row>
    <row r="168" spans="1:7" x14ac:dyDescent="0.25">
      <c r="A168" s="13" t="s">
        <v>322</v>
      </c>
      <c r="B168" s="13" t="s">
        <v>234</v>
      </c>
    </row>
    <row r="169" spans="1:7" x14ac:dyDescent="0.25">
      <c r="A169" s="13" t="s">
        <v>325</v>
      </c>
      <c r="B169" s="13" t="s">
        <v>326</v>
      </c>
    </row>
    <row r="170" spans="1:7" ht="45" x14ac:dyDescent="0.25">
      <c r="A170" s="13" t="s">
        <v>327</v>
      </c>
      <c r="B170" s="13" t="s">
        <v>328</v>
      </c>
      <c r="G170" s="13" t="s">
        <v>329</v>
      </c>
    </row>
    <row r="171" spans="1:7" x14ac:dyDescent="0.25">
      <c r="A171" s="13" t="s">
        <v>322</v>
      </c>
      <c r="B171" s="13" t="s">
        <v>234</v>
      </c>
    </row>
    <row r="172" spans="1:7" x14ac:dyDescent="0.25">
      <c r="A172" s="13" t="s">
        <v>330</v>
      </c>
      <c r="B172" s="13" t="s">
        <v>331</v>
      </c>
    </row>
    <row r="173" spans="1:7" x14ac:dyDescent="0.25">
      <c r="A173" s="13" t="s">
        <v>322</v>
      </c>
      <c r="B173" s="13" t="s">
        <v>234</v>
      </c>
    </row>
    <row r="174" spans="1:7" x14ac:dyDescent="0.25">
      <c r="A174" s="13" t="s">
        <v>332</v>
      </c>
      <c r="B174" s="13" t="s">
        <v>333</v>
      </c>
    </row>
    <row r="175" spans="1:7" x14ac:dyDescent="0.25">
      <c r="A175" s="13" t="s">
        <v>334</v>
      </c>
      <c r="B175" s="13" t="s">
        <v>335</v>
      </c>
    </row>
    <row r="176" spans="1:7" ht="30" x14ac:dyDescent="0.25">
      <c r="A176" s="13" t="s">
        <v>336</v>
      </c>
      <c r="B176" s="13" t="s">
        <v>337</v>
      </c>
    </row>
    <row r="177" spans="1:2" ht="30" x14ac:dyDescent="0.25">
      <c r="A177" s="13" t="s">
        <v>338</v>
      </c>
      <c r="B177" s="13" t="s">
        <v>339</v>
      </c>
    </row>
    <row r="178" spans="1:2" x14ac:dyDescent="0.25">
      <c r="A178" s="13" t="s">
        <v>340</v>
      </c>
      <c r="B178" s="13" t="s">
        <v>341</v>
      </c>
    </row>
    <row r="179" spans="1:2" ht="30" x14ac:dyDescent="0.25">
      <c r="A179" s="13" t="s">
        <v>338</v>
      </c>
      <c r="B179" s="13" t="s">
        <v>339</v>
      </c>
    </row>
    <row r="180" spans="1:2" x14ac:dyDescent="0.25">
      <c r="A180" s="13" t="s">
        <v>342</v>
      </c>
      <c r="B180" s="13" t="s">
        <v>343</v>
      </c>
    </row>
    <row r="181" spans="1:2" ht="30" x14ac:dyDescent="0.25">
      <c r="A181" s="13" t="s">
        <v>344</v>
      </c>
      <c r="B181" s="13" t="s">
        <v>345</v>
      </c>
    </row>
    <row r="182" spans="1:2" x14ac:dyDescent="0.25">
      <c r="A182" s="13" t="s">
        <v>346</v>
      </c>
      <c r="B182" s="13" t="s">
        <v>347</v>
      </c>
    </row>
    <row r="183" spans="1:2" x14ac:dyDescent="0.25">
      <c r="A183" s="13" t="s">
        <v>348</v>
      </c>
      <c r="B183" s="13" t="s">
        <v>349</v>
      </c>
    </row>
    <row r="184" spans="1:2" ht="30" x14ac:dyDescent="0.25">
      <c r="A184" s="13" t="s">
        <v>350</v>
      </c>
      <c r="B184" s="13" t="s">
        <v>351</v>
      </c>
    </row>
    <row r="185" spans="1:2" ht="30" x14ac:dyDescent="0.25">
      <c r="A185" s="13" t="s">
        <v>352</v>
      </c>
      <c r="B185" s="13" t="s">
        <v>353</v>
      </c>
    </row>
    <row r="186" spans="1:2" ht="30" x14ac:dyDescent="0.25">
      <c r="A186" s="13" t="s">
        <v>354</v>
      </c>
      <c r="B186" s="13" t="s">
        <v>355</v>
      </c>
    </row>
    <row r="187" spans="1:2" ht="30" x14ac:dyDescent="0.25">
      <c r="A187" s="13" t="s">
        <v>356</v>
      </c>
      <c r="B187" s="13" t="s">
        <v>357</v>
      </c>
    </row>
    <row r="188" spans="1:2" x14ac:dyDescent="0.25">
      <c r="A188" s="13" t="s">
        <v>358</v>
      </c>
      <c r="B188" s="13" t="s">
        <v>359</v>
      </c>
    </row>
    <row r="189" spans="1:2" x14ac:dyDescent="0.25">
      <c r="A189" s="13" t="s">
        <v>360</v>
      </c>
      <c r="B189" s="13" t="s">
        <v>361</v>
      </c>
    </row>
    <row r="190" spans="1:2" x14ac:dyDescent="0.25">
      <c r="A190" s="13" t="s">
        <v>362</v>
      </c>
      <c r="B190" s="13" t="s">
        <v>363</v>
      </c>
    </row>
    <row r="191" spans="1:2" ht="30" x14ac:dyDescent="0.25">
      <c r="A191" s="13" t="s">
        <v>364</v>
      </c>
      <c r="B191" s="13" t="s">
        <v>365</v>
      </c>
    </row>
    <row r="192" spans="1:2" ht="45" x14ac:dyDescent="0.25">
      <c r="A192" s="13" t="s">
        <v>366</v>
      </c>
      <c r="B192" s="13" t="s">
        <v>367</v>
      </c>
    </row>
    <row r="193" spans="1:2" ht="30" x14ac:dyDescent="0.25">
      <c r="A193" s="13" t="s">
        <v>354</v>
      </c>
      <c r="B193" s="13" t="s">
        <v>355</v>
      </c>
    </row>
    <row r="194" spans="1:2" ht="45" x14ac:dyDescent="0.25">
      <c r="A194" s="13" t="s">
        <v>368</v>
      </c>
      <c r="B194" s="13" t="s">
        <v>369</v>
      </c>
    </row>
    <row r="195" spans="1:2" x14ac:dyDescent="0.25">
      <c r="A195" s="13" t="s">
        <v>358</v>
      </c>
      <c r="B195" s="13" t="s">
        <v>359</v>
      </c>
    </row>
    <row r="196" spans="1:2" x14ac:dyDescent="0.25">
      <c r="A196" s="13" t="s">
        <v>245</v>
      </c>
      <c r="B196" s="13" t="s">
        <v>370</v>
      </c>
    </row>
    <row r="197" spans="1:2" x14ac:dyDescent="0.25">
      <c r="A197" s="13" t="s">
        <v>371</v>
      </c>
      <c r="B197" s="13" t="s">
        <v>372</v>
      </c>
    </row>
    <row r="198" spans="1:2" x14ac:dyDescent="0.25">
      <c r="A198" s="13" t="s">
        <v>373</v>
      </c>
      <c r="B198" s="13" t="s">
        <v>374</v>
      </c>
    </row>
    <row r="199" spans="1:2" x14ac:dyDescent="0.25">
      <c r="A199" s="13" t="s">
        <v>375</v>
      </c>
      <c r="B199" s="13" t="s">
        <v>376</v>
      </c>
    </row>
    <row r="200" spans="1:2" x14ac:dyDescent="0.25">
      <c r="A200" s="13" t="s">
        <v>377</v>
      </c>
      <c r="B200" s="13" t="s">
        <v>378</v>
      </c>
    </row>
    <row r="201" spans="1:2" x14ac:dyDescent="0.25">
      <c r="A201" s="13" t="s">
        <v>379</v>
      </c>
      <c r="B201" s="13" t="s">
        <v>380</v>
      </c>
    </row>
    <row r="202" spans="1:2" x14ac:dyDescent="0.25">
      <c r="A202" s="13" t="s">
        <v>381</v>
      </c>
      <c r="B202" s="13" t="s">
        <v>382</v>
      </c>
    </row>
    <row r="203" spans="1:2" ht="30" x14ac:dyDescent="0.25">
      <c r="A203" s="13" t="s">
        <v>383</v>
      </c>
      <c r="B203" s="13" t="s">
        <v>384</v>
      </c>
    </row>
    <row r="204" spans="1:2" x14ac:dyDescent="0.25">
      <c r="A204" s="13" t="s">
        <v>385</v>
      </c>
      <c r="B204" s="13" t="s">
        <v>386</v>
      </c>
    </row>
    <row r="205" spans="1:2" x14ac:dyDescent="0.25">
      <c r="A205" s="13" t="s">
        <v>387</v>
      </c>
      <c r="B205" s="13" t="s">
        <v>388</v>
      </c>
    </row>
    <row r="206" spans="1:2" ht="30" x14ac:dyDescent="0.25">
      <c r="A206" s="13" t="s">
        <v>389</v>
      </c>
      <c r="B206" s="13" t="s">
        <v>390</v>
      </c>
    </row>
    <row r="207" spans="1:2" x14ac:dyDescent="0.25">
      <c r="A207" s="13" t="s">
        <v>391</v>
      </c>
      <c r="B207" s="13" t="s">
        <v>392</v>
      </c>
    </row>
    <row r="208" spans="1:2" x14ac:dyDescent="0.25">
      <c r="A208" s="13" t="s">
        <v>155</v>
      </c>
      <c r="B208" s="13" t="s">
        <v>156</v>
      </c>
    </row>
    <row r="209" spans="1:2" x14ac:dyDescent="0.25">
      <c r="A209" s="13" t="s">
        <v>393</v>
      </c>
      <c r="B209" s="13" t="s">
        <v>394</v>
      </c>
    </row>
    <row r="210" spans="1:2" x14ac:dyDescent="0.25">
      <c r="A210" s="13" t="s">
        <v>395</v>
      </c>
      <c r="B210" s="13" t="s">
        <v>396</v>
      </c>
    </row>
    <row r="211" spans="1:2" x14ac:dyDescent="0.25">
      <c r="A211" s="13" t="s">
        <v>397</v>
      </c>
      <c r="B211" s="13" t="s">
        <v>398</v>
      </c>
    </row>
    <row r="212" spans="1:2" x14ac:dyDescent="0.25">
      <c r="A212" s="13" t="s">
        <v>399</v>
      </c>
      <c r="B212" s="13" t="s">
        <v>400</v>
      </c>
    </row>
    <row r="213" spans="1:2" x14ac:dyDescent="0.25">
      <c r="A213" s="13" t="s">
        <v>322</v>
      </c>
      <c r="B213" s="13" t="s">
        <v>234</v>
      </c>
    </row>
    <row r="214" spans="1:2" x14ac:dyDescent="0.25">
      <c r="A214" s="13" t="s">
        <v>399</v>
      </c>
      <c r="B214" s="13" t="s">
        <v>401</v>
      </c>
    </row>
    <row r="215" spans="1:2" ht="45" x14ac:dyDescent="0.25">
      <c r="A215" s="13" t="s">
        <v>402</v>
      </c>
      <c r="B215" s="13" t="s">
        <v>403</v>
      </c>
    </row>
    <row r="216" spans="1:2" x14ac:dyDescent="0.25">
      <c r="A216" s="13" t="s">
        <v>404</v>
      </c>
      <c r="B216" s="13" t="s">
        <v>405</v>
      </c>
    </row>
    <row r="217" spans="1:2" x14ac:dyDescent="0.25">
      <c r="A217" s="13" t="s">
        <v>406</v>
      </c>
      <c r="B217" s="13" t="s">
        <v>407</v>
      </c>
    </row>
    <row r="218" spans="1:2" x14ac:dyDescent="0.25">
      <c r="A218" s="13" t="s">
        <v>408</v>
      </c>
      <c r="B218" s="13" t="s">
        <v>409</v>
      </c>
    </row>
    <row r="219" spans="1:2" x14ac:dyDescent="0.25">
      <c r="A219" s="13" t="s">
        <v>410</v>
      </c>
      <c r="B219" s="13" t="s">
        <v>411</v>
      </c>
    </row>
    <row r="220" spans="1:2" x14ac:dyDescent="0.25">
      <c r="A220" s="13" t="s">
        <v>412</v>
      </c>
      <c r="B220" s="13" t="s">
        <v>413</v>
      </c>
    </row>
    <row r="221" spans="1:2" ht="45" x14ac:dyDescent="0.25">
      <c r="A221" s="13" t="s">
        <v>414</v>
      </c>
      <c r="B221" s="13" t="s">
        <v>415</v>
      </c>
    </row>
    <row r="222" spans="1:2" x14ac:dyDescent="0.25">
      <c r="A222" s="13" t="s">
        <v>416</v>
      </c>
      <c r="B222" s="13" t="s">
        <v>417</v>
      </c>
    </row>
    <row r="223" spans="1:2" ht="30" x14ac:dyDescent="0.25">
      <c r="A223" s="13" t="s">
        <v>418</v>
      </c>
      <c r="B223" s="13" t="s">
        <v>419</v>
      </c>
    </row>
    <row r="224" spans="1:2" x14ac:dyDescent="0.25">
      <c r="A224" s="13" t="s">
        <v>170</v>
      </c>
      <c r="B224" s="13" t="s">
        <v>171</v>
      </c>
    </row>
    <row r="225" spans="1:2" ht="30" x14ac:dyDescent="0.25">
      <c r="A225" s="13" t="s">
        <v>420</v>
      </c>
      <c r="B225" s="13" t="s">
        <v>421</v>
      </c>
    </row>
    <row r="226" spans="1:2" x14ac:dyDescent="0.25">
      <c r="A226" s="13" t="s">
        <v>422</v>
      </c>
      <c r="B226" s="13" t="s">
        <v>423</v>
      </c>
    </row>
    <row r="227" spans="1:2" x14ac:dyDescent="0.25">
      <c r="A227" s="13" t="s">
        <v>424</v>
      </c>
      <c r="B227" s="13" t="s">
        <v>425</v>
      </c>
    </row>
    <row r="228" spans="1:2" x14ac:dyDescent="0.25">
      <c r="A228" s="13" t="s">
        <v>426</v>
      </c>
      <c r="B228" s="13" t="s">
        <v>427</v>
      </c>
    </row>
    <row r="229" spans="1:2" x14ac:dyDescent="0.25">
      <c r="A229" s="13" t="s">
        <v>428</v>
      </c>
      <c r="B229" s="13" t="s">
        <v>429</v>
      </c>
    </row>
    <row r="230" spans="1:2" x14ac:dyDescent="0.25">
      <c r="A230" s="13" t="s">
        <v>430</v>
      </c>
      <c r="B230" s="13" t="s">
        <v>431</v>
      </c>
    </row>
    <row r="231" spans="1:2" x14ac:dyDescent="0.25">
      <c r="A231" s="13" t="s">
        <v>432</v>
      </c>
      <c r="B231" s="13" t="s">
        <v>433</v>
      </c>
    </row>
    <row r="232" spans="1:2" ht="30" x14ac:dyDescent="0.25">
      <c r="A232" s="13" t="s">
        <v>434</v>
      </c>
      <c r="B232" s="13" t="s">
        <v>435</v>
      </c>
    </row>
    <row r="233" spans="1:2" ht="30" x14ac:dyDescent="0.25">
      <c r="A233" s="13" t="s">
        <v>436</v>
      </c>
      <c r="B233" s="13" t="s">
        <v>437</v>
      </c>
    </row>
    <row r="234" spans="1:2" x14ac:dyDescent="0.25">
      <c r="A234" s="13" t="s">
        <v>438</v>
      </c>
      <c r="B234" s="13" t="s">
        <v>439</v>
      </c>
    </row>
    <row r="235" spans="1:2" x14ac:dyDescent="0.25">
      <c r="A235" s="13" t="s">
        <v>440</v>
      </c>
      <c r="B235" s="13" t="s">
        <v>441</v>
      </c>
    </row>
    <row r="236" spans="1:2" x14ac:dyDescent="0.25">
      <c r="A236" s="13" t="s">
        <v>442</v>
      </c>
      <c r="B236" s="13" t="s">
        <v>443</v>
      </c>
    </row>
    <row r="237" spans="1:2" x14ac:dyDescent="0.25">
      <c r="A237" s="13" t="s">
        <v>444</v>
      </c>
      <c r="B237" s="13" t="s">
        <v>445</v>
      </c>
    </row>
    <row r="238" spans="1:2" x14ac:dyDescent="0.25">
      <c r="A238" s="13" t="s">
        <v>446</v>
      </c>
      <c r="B238" s="13" t="s">
        <v>447</v>
      </c>
    </row>
    <row r="239" spans="1:2" x14ac:dyDescent="0.25">
      <c r="A239" s="13" t="s">
        <v>448</v>
      </c>
      <c r="B239" s="13" t="s">
        <v>445</v>
      </c>
    </row>
    <row r="240" spans="1:2" x14ac:dyDescent="0.25">
      <c r="A240" s="13" t="s">
        <v>449</v>
      </c>
      <c r="B240" s="13" t="s">
        <v>450</v>
      </c>
    </row>
    <row r="241" spans="1:2" x14ac:dyDescent="0.25">
      <c r="A241" s="13" t="s">
        <v>451</v>
      </c>
      <c r="B241" s="13" t="s">
        <v>452</v>
      </c>
    </row>
    <row r="242" spans="1:2" x14ac:dyDescent="0.25">
      <c r="A242" s="13" t="s">
        <v>453</v>
      </c>
      <c r="B242" s="13" t="s">
        <v>454</v>
      </c>
    </row>
    <row r="243" spans="1:2" x14ac:dyDescent="0.25">
      <c r="A243" s="13" t="s">
        <v>455</v>
      </c>
      <c r="B243" s="13" t="s">
        <v>456</v>
      </c>
    </row>
    <row r="244" spans="1:2" x14ac:dyDescent="0.25">
      <c r="A244" s="13" t="s">
        <v>457</v>
      </c>
      <c r="B244" s="13" t="s">
        <v>458</v>
      </c>
    </row>
    <row r="245" spans="1:2" x14ac:dyDescent="0.25">
      <c r="A245" s="13" t="s">
        <v>459</v>
      </c>
      <c r="B245" s="13" t="s">
        <v>460</v>
      </c>
    </row>
    <row r="246" spans="1:2" x14ac:dyDescent="0.25">
      <c r="A246" s="13" t="s">
        <v>461</v>
      </c>
      <c r="B246" s="13" t="s">
        <v>462</v>
      </c>
    </row>
    <row r="247" spans="1:2" ht="30" x14ac:dyDescent="0.25">
      <c r="A247" s="13" t="s">
        <v>463</v>
      </c>
      <c r="B247" s="13" t="s">
        <v>464</v>
      </c>
    </row>
    <row r="248" spans="1:2" x14ac:dyDescent="0.25">
      <c r="A248" s="13" t="s">
        <v>465</v>
      </c>
      <c r="B248" s="13" t="s">
        <v>466</v>
      </c>
    </row>
    <row r="249" spans="1:2" x14ac:dyDescent="0.25">
      <c r="A249" s="13" t="s">
        <v>467</v>
      </c>
      <c r="B249" s="13" t="s">
        <v>468</v>
      </c>
    </row>
    <row r="250" spans="1:2" ht="30" x14ac:dyDescent="0.25">
      <c r="A250" s="13" t="s">
        <v>469</v>
      </c>
      <c r="B250" s="13" t="s">
        <v>470</v>
      </c>
    </row>
    <row r="251" spans="1:2" x14ac:dyDescent="0.25">
      <c r="A251" s="13" t="s">
        <v>385</v>
      </c>
      <c r="B251" s="13" t="s">
        <v>386</v>
      </c>
    </row>
    <row r="252" spans="1:2" x14ac:dyDescent="0.25">
      <c r="A252" s="13" t="s">
        <v>387</v>
      </c>
      <c r="B252" s="13" t="s">
        <v>388</v>
      </c>
    </row>
    <row r="253" spans="1:2" x14ac:dyDescent="0.25">
      <c r="A253" s="13" t="s">
        <v>471</v>
      </c>
      <c r="B253" s="13" t="s">
        <v>472</v>
      </c>
    </row>
    <row r="254" spans="1:2" x14ac:dyDescent="0.25">
      <c r="A254" s="13" t="s">
        <v>473</v>
      </c>
      <c r="B254" s="13" t="s">
        <v>474</v>
      </c>
    </row>
    <row r="255" spans="1:2" x14ac:dyDescent="0.25">
      <c r="A255" s="13" t="s">
        <v>475</v>
      </c>
      <c r="B255" s="13" t="s">
        <v>476</v>
      </c>
    </row>
    <row r="256" spans="1:2" ht="30" x14ac:dyDescent="0.25">
      <c r="A256" s="13" t="s">
        <v>477</v>
      </c>
      <c r="B256" s="13" t="s">
        <v>478</v>
      </c>
    </row>
    <row r="257" spans="1:2" ht="30" x14ac:dyDescent="0.25">
      <c r="A257" s="13" t="s">
        <v>479</v>
      </c>
      <c r="B257" s="13" t="s">
        <v>480</v>
      </c>
    </row>
    <row r="258" spans="1:2" x14ac:dyDescent="0.25">
      <c r="A258" s="13" t="s">
        <v>481</v>
      </c>
      <c r="B258" s="13" t="s">
        <v>482</v>
      </c>
    </row>
    <row r="259" spans="1:2" x14ac:dyDescent="0.25">
      <c r="A259" s="13" t="s">
        <v>483</v>
      </c>
      <c r="B259" s="13" t="s">
        <v>484</v>
      </c>
    </row>
    <row r="260" spans="1:2" x14ac:dyDescent="0.25">
      <c r="A260" s="13" t="s">
        <v>485</v>
      </c>
      <c r="B260" s="13" t="s">
        <v>486</v>
      </c>
    </row>
    <row r="261" spans="1:2" x14ac:dyDescent="0.25">
      <c r="A261" s="13" t="s">
        <v>487</v>
      </c>
      <c r="B261" s="13" t="s">
        <v>488</v>
      </c>
    </row>
    <row r="262" spans="1:2" ht="30" x14ac:dyDescent="0.25">
      <c r="A262" s="13" t="s">
        <v>489</v>
      </c>
      <c r="B262" s="13" t="s">
        <v>490</v>
      </c>
    </row>
    <row r="263" spans="1:2" x14ac:dyDescent="0.25">
      <c r="A263" s="13" t="s">
        <v>491</v>
      </c>
      <c r="B263" s="13" t="s">
        <v>492</v>
      </c>
    </row>
    <row r="264" spans="1:2" x14ac:dyDescent="0.25">
      <c r="A264" s="13" t="s">
        <v>493</v>
      </c>
      <c r="B264" s="13" t="s">
        <v>494</v>
      </c>
    </row>
    <row r="265" spans="1:2" ht="45" x14ac:dyDescent="0.25">
      <c r="A265" s="13" t="s">
        <v>495</v>
      </c>
      <c r="B265" s="13" t="s">
        <v>496</v>
      </c>
    </row>
    <row r="266" spans="1:2" ht="30" x14ac:dyDescent="0.25">
      <c r="A266" s="13" t="s">
        <v>497</v>
      </c>
      <c r="B266" s="13" t="s">
        <v>498</v>
      </c>
    </row>
    <row r="267" spans="1:2" ht="60" x14ac:dyDescent="0.25">
      <c r="A267" s="13" t="s">
        <v>499</v>
      </c>
      <c r="B267" s="13" t="s">
        <v>500</v>
      </c>
    </row>
    <row r="268" spans="1:2" x14ac:dyDescent="0.25">
      <c r="A268" s="13" t="s">
        <v>501</v>
      </c>
      <c r="B268" s="13" t="s">
        <v>502</v>
      </c>
    </row>
    <row r="269" spans="1:2" x14ac:dyDescent="0.25">
      <c r="A269" s="13" t="s">
        <v>503</v>
      </c>
      <c r="B269" s="13" t="s">
        <v>504</v>
      </c>
    </row>
    <row r="270" spans="1:2" x14ac:dyDescent="0.25">
      <c r="A270" s="13" t="s">
        <v>505</v>
      </c>
      <c r="B270" s="13" t="s">
        <v>506</v>
      </c>
    </row>
  </sheetData>
  <printOptions horizontalCentered="1"/>
  <pageMargins left="0.27559055118110237" right="0.23622047244094491" top="0.82677165354330717" bottom="0.39370078740157483" header="0.11811023622047245" footer="0.11811023622047245"/>
  <pageSetup paperSize="9" scale="15" orientation="portrait" r:id="rId1"/>
  <headerFooter>
    <oddHeader>&amp;L&amp;"Arial,Regular"&amp;12&amp;K39A999Formblatt: Produktonsprozess und Produktfreigabe
gemäß VDA Band 2
- intern / internal -
&amp;R&amp;G</oddHeader>
    <oddFooter>&amp;L&amp;12&amp;K39A999Valid as of/ Freigabe ab: 27.08.2021&amp;11
&amp;C&amp;12&amp;K09+000Uncontrolled Print/ Ungelenkter Ausdruck&amp;R&amp;K39A99903.06.FB.01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theme="6" tint="-0.249977111117893"/>
    <pageSetUpPr fitToPage="1"/>
  </sheetPr>
  <dimension ref="A1:AJ47"/>
  <sheetViews>
    <sheetView view="pageLayout" zoomScaleNormal="100" zoomScaleSheetLayoutView="115" workbookViewId="0">
      <selection sqref="A1:M1"/>
    </sheetView>
  </sheetViews>
  <sheetFormatPr defaultColWidth="3.42578125" defaultRowHeight="15" x14ac:dyDescent="0.25"/>
  <cols>
    <col min="36" max="36" width="7.85546875" bestFit="1" customWidth="1"/>
    <col min="49" max="49" width="8.7109375" bestFit="1" customWidth="1"/>
  </cols>
  <sheetData>
    <row r="1" spans="1:28" ht="20.25" customHeight="1" x14ac:dyDescent="0.25">
      <c r="A1" s="211" t="str">
        <f>HLOOKUP(Deckblatt_Cover_sheet!$CV$1,Beschriftungstabelle!$A:$B,50,FALSE)</f>
        <v>Supplier/ Production plant: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10"/>
      <c r="N1" s="201" t="str">
        <f>HLOOKUP(Deckblatt_Cover_sheet!$CV$1,Beschriftungstabelle!$A:$B,52,FALSE)</f>
        <v>Customer:</v>
      </c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10"/>
    </row>
    <row r="2" spans="1:28" ht="20.25" customHeight="1" thickBot="1" x14ac:dyDescent="0.3">
      <c r="A2" s="276" t="str">
        <f>IF(Deckblatt_Cover_sheet!L27="","",Deckblatt_Cover_sheet!L27)</f>
        <v/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8"/>
      <c r="N2" s="276" t="str">
        <f>IF(Deckblatt_Cover_sheet!AU27="","",Deckblatt_Cover_sheet!AU27)</f>
        <v/>
      </c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8"/>
    </row>
    <row r="3" spans="1:28" ht="33" customHeight="1" thickBot="1" x14ac:dyDescent="0.3">
      <c r="A3" s="291" t="str">
        <f>HLOOKUP(Deckblatt_Cover_sheet!$CV$1,Beschriftungstabelle!$A:$B,51,FALSE)</f>
        <v>Identification number/ DUNS-Code:</v>
      </c>
      <c r="B3" s="292"/>
      <c r="C3" s="292"/>
      <c r="D3" s="292"/>
      <c r="E3" s="292"/>
      <c r="F3" s="292"/>
      <c r="G3" s="279" t="str">
        <f>IF(Deckblatt_Cover_sheet!AF27="","",Deckblatt_Cover_sheet!AF27)</f>
        <v/>
      </c>
      <c r="H3" s="279"/>
      <c r="I3" s="279"/>
      <c r="J3" s="279"/>
      <c r="K3" s="279"/>
      <c r="L3" s="279"/>
      <c r="M3" s="280"/>
      <c r="N3" s="295" t="str">
        <f>HLOOKUP(Deckblatt_Cover_sheet!$CV$1,Beschriftungstabelle!$A:$B,101,FALSE)</f>
        <v>Identification number:</v>
      </c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7"/>
    </row>
    <row r="4" spans="1:28" ht="20.25" customHeight="1" x14ac:dyDescent="0.25">
      <c r="A4" s="296" t="str">
        <f>HLOOKUP(Deckblatt_Cover_sheet!$CV$1,Beschriftungstabelle!$A:$B,55,FALSE)</f>
        <v>Report No.:</v>
      </c>
      <c r="B4" s="283"/>
      <c r="C4" s="283"/>
      <c r="D4" s="283"/>
      <c r="E4" s="283" t="str">
        <f>IF(Deckblatt_Cover_sheet!AU29="","",Deckblatt_Cover_sheet!AU29)</f>
        <v/>
      </c>
      <c r="F4" s="283"/>
      <c r="G4" s="283"/>
      <c r="H4" s="283"/>
      <c r="I4" s="283"/>
      <c r="J4" t="str">
        <f>HLOOKUP(Deckblatt_Cover_sheet!$CV$1,Beschriftungstabelle!$A:$B,56,FALSE)</f>
        <v>Index:</v>
      </c>
      <c r="L4" s="283"/>
      <c r="M4" s="297"/>
      <c r="N4" s="284" t="str">
        <f>HLOOKUP(Deckblatt_Cover_sheet!$CV$1,Beschriftungstabelle!$A:$B,55,FALSE)</f>
        <v>Report No.:</v>
      </c>
      <c r="O4" s="284"/>
      <c r="P4" s="284"/>
      <c r="Q4" s="284"/>
      <c r="R4" s="283"/>
      <c r="S4" s="283"/>
      <c r="T4" s="283"/>
      <c r="U4" s="283"/>
      <c r="V4" s="283" t="str">
        <f>HLOOKUP(Deckblatt_Cover_sheet!$CV$1,Beschriftungstabelle!$A:$B,56,FALSE)</f>
        <v>Index:</v>
      </c>
      <c r="W4" s="283"/>
      <c r="X4" s="285" t="str">
        <f>HLOOKUP(Deckblatt_Cover_sheet!$CV$1,Beschriftungstabelle!$A:$B,100,FALSE)</f>
        <v>To be completed by customer</v>
      </c>
      <c r="Y4" s="285"/>
      <c r="Z4" s="285"/>
      <c r="AA4" s="285"/>
      <c r="AB4" s="286"/>
    </row>
    <row r="5" spans="1:28" ht="21" customHeight="1" x14ac:dyDescent="0.25">
      <c r="A5" s="293" t="str">
        <f>HLOOKUP(Deckblatt_Cover_sheet!$CV$1,Beschriftungstabelle!$A:$B,53,FALSE)</f>
        <v>Description:</v>
      </c>
      <c r="B5" s="287"/>
      <c r="C5" s="287"/>
      <c r="D5" s="287"/>
      <c r="E5" s="287" t="str">
        <f>IF(Deckblatt_Cover_sheet!F29="","",Deckblatt_Cover_sheet!F29)</f>
        <v/>
      </c>
      <c r="F5" s="287"/>
      <c r="G5" s="287"/>
      <c r="H5" s="287"/>
      <c r="I5" s="287"/>
      <c r="J5" s="287"/>
      <c r="K5" s="287"/>
      <c r="L5" s="287"/>
      <c r="M5" s="288"/>
      <c r="N5" s="293" t="str">
        <f>HLOOKUP(Deckblatt_Cover_sheet!$CV$1,Beschriftungstabelle!$A:$B,60,FALSE)</f>
        <v>Drawing Number:</v>
      </c>
      <c r="O5" s="287"/>
      <c r="P5" s="287"/>
      <c r="Q5" s="287"/>
      <c r="R5" s="287"/>
      <c r="S5" s="287"/>
      <c r="T5" s="287" t="str">
        <f>IF(Deckblatt_Cover_sheet!I33="","",Deckblatt_Cover_sheet!I33)</f>
        <v/>
      </c>
      <c r="U5" s="287"/>
      <c r="V5" s="287"/>
      <c r="W5" s="287"/>
      <c r="X5" s="287"/>
      <c r="Y5" s="287"/>
      <c r="Z5" s="287"/>
      <c r="AA5" s="287"/>
      <c r="AB5" s="288"/>
    </row>
    <row r="6" spans="1:28" ht="21" customHeight="1" thickBot="1" x14ac:dyDescent="0.3">
      <c r="A6" s="294" t="str">
        <f>HLOOKUP(Deckblatt_Cover_sheet!$CV$1,Beschriftungstabelle!$A:$B,57,FALSE)</f>
        <v>Part number:</v>
      </c>
      <c r="B6" s="289"/>
      <c r="C6" s="289"/>
      <c r="D6" s="289"/>
      <c r="E6" s="289" t="str">
        <f>IF(Deckblatt_Cover_sheet!F31="","",Deckblatt_Cover_sheet!F31)</f>
        <v/>
      </c>
      <c r="F6" s="289"/>
      <c r="G6" s="289"/>
      <c r="H6" s="289"/>
      <c r="I6" s="289"/>
      <c r="J6" s="289"/>
      <c r="K6" s="289"/>
      <c r="L6" s="289"/>
      <c r="M6" s="290"/>
      <c r="N6" s="294" t="str">
        <f>HLOOKUP(Deckblatt_Cover_sheet!$CV$1,Beschriftungstabelle!$A:$B,63,FALSE)</f>
        <v>Status/ Date:</v>
      </c>
      <c r="O6" s="289"/>
      <c r="P6" s="289"/>
      <c r="Q6" s="289"/>
      <c r="R6" s="289"/>
      <c r="S6" s="289"/>
      <c r="T6" s="289" t="str">
        <f>IF(Deckblatt_Cover_sheet!I35="","",Deckblatt_Cover_sheet!I35)</f>
        <v/>
      </c>
      <c r="U6" s="289"/>
      <c r="V6" s="289"/>
      <c r="W6" s="289"/>
      <c r="X6" s="289"/>
      <c r="Y6" s="289"/>
      <c r="Z6" s="289"/>
      <c r="AA6" s="289"/>
      <c r="AB6" s="290"/>
    </row>
    <row r="7" spans="1:28" ht="8.25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48" customHeight="1" x14ac:dyDescent="0.25">
      <c r="A8" s="273" t="str">
        <f>HLOOKUP(Deckblatt_Cover_sheet!$CV$1,Beschriftungstabelle!$A:$B,98,FALSE)</f>
        <v>Enclosure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 t="str">
        <f>HLOOKUP(Deckblatt_Cover_sheet!$CV$1,Beschriftungstabelle!$A:$B,63,FALSE)</f>
        <v>Status/ Date:</v>
      </c>
      <c r="S8" s="270"/>
      <c r="T8" s="270"/>
      <c r="U8" s="270"/>
      <c r="V8" s="271" t="str">
        <f>HLOOKUP(Deckblatt_Cover_sheet!$CV$1,Beschriftungstabelle!$A:$B,99,FALSE)</f>
        <v>Nature, extent and identification of  enclosures</v>
      </c>
      <c r="W8" s="271"/>
      <c r="X8" s="271"/>
      <c r="Y8" s="271"/>
      <c r="Z8" s="271"/>
      <c r="AA8" s="271"/>
      <c r="AB8" s="272"/>
    </row>
    <row r="9" spans="1:28" x14ac:dyDescent="0.25">
      <c r="A9" s="145"/>
      <c r="B9" s="262" t="str">
        <f>HLOOKUP(Deckblatt_Cover_sheet!$CV$1,Beschriftungstabelle!$A:$B,17,FALSE)</f>
        <v>1.1 Geometry, dimensional check</v>
      </c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8"/>
      <c r="S9" s="268"/>
      <c r="T9" s="268"/>
      <c r="U9" s="268"/>
      <c r="V9" s="274"/>
      <c r="W9" s="274"/>
      <c r="X9" s="274"/>
      <c r="Y9" s="274"/>
      <c r="Z9" s="274"/>
      <c r="AA9" s="274"/>
      <c r="AB9" s="275"/>
    </row>
    <row r="10" spans="1:28" x14ac:dyDescent="0.25">
      <c r="A10" s="145"/>
      <c r="B10" s="262" t="str">
        <f>HLOOKUP(Deckblatt_Cover_sheet!$CV$1,Beschriftungstabelle!$A:$B,18,FALSE)</f>
        <v>1.2 Function check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8"/>
      <c r="S10" s="268"/>
      <c r="T10" s="268"/>
      <c r="U10" s="268"/>
      <c r="V10" s="274"/>
      <c r="W10" s="274"/>
      <c r="X10" s="274"/>
      <c r="Y10" s="274"/>
      <c r="Z10" s="274"/>
      <c r="AA10" s="274"/>
      <c r="AB10" s="275"/>
    </row>
    <row r="11" spans="1:28" x14ac:dyDescent="0.25">
      <c r="A11" s="145"/>
      <c r="B11" s="262" t="str">
        <f>HLOOKUP(Deckblatt_Cover_sheet!$CV$1,Beschriftungstabelle!$A:$B,19,FALSE)</f>
        <v>1.3 Material test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8"/>
      <c r="S11" s="268"/>
      <c r="T11" s="268"/>
      <c r="U11" s="268"/>
      <c r="V11" s="274"/>
      <c r="W11" s="274"/>
      <c r="X11" s="274"/>
      <c r="Y11" s="274"/>
      <c r="Z11" s="274"/>
      <c r="AA11" s="274"/>
      <c r="AB11" s="275"/>
    </row>
    <row r="12" spans="1:28" x14ac:dyDescent="0.25">
      <c r="A12" s="145"/>
      <c r="B12" s="262" t="str">
        <f>HLOOKUP(Deckblatt_Cover_sheet!$CV$1,Beschriftungstabelle!$A:$B,20,FALSE)</f>
        <v>1.4 Haptics test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8"/>
      <c r="S12" s="268"/>
      <c r="T12" s="268"/>
      <c r="U12" s="268"/>
      <c r="V12" s="274"/>
      <c r="W12" s="274"/>
      <c r="X12" s="274"/>
      <c r="Y12" s="274"/>
      <c r="Z12" s="274"/>
      <c r="AA12" s="274"/>
      <c r="AB12" s="275"/>
    </row>
    <row r="13" spans="1:28" x14ac:dyDescent="0.25">
      <c r="A13" s="145"/>
      <c r="B13" s="262" t="str">
        <f>HLOOKUP(Deckblatt_Cover_sheet!$CV$1,Beschriftungstabelle!$A:$B,21,FALSE)</f>
        <v>1.5 Acoustics test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8"/>
      <c r="S13" s="268"/>
      <c r="T13" s="268"/>
      <c r="U13" s="268"/>
      <c r="V13" s="274"/>
      <c r="W13" s="274"/>
      <c r="X13" s="274"/>
      <c r="Y13" s="274"/>
      <c r="Z13" s="274"/>
      <c r="AA13" s="274"/>
      <c r="AB13" s="275"/>
    </row>
    <row r="14" spans="1:28" x14ac:dyDescent="0.25">
      <c r="A14" s="145"/>
      <c r="B14" s="262" t="str">
        <f>HLOOKUP(Deckblatt_Cover_sheet!$CV$1,Beschriftungstabelle!$A:$B,22,FALSE)</f>
        <v>1.6 Odors test</v>
      </c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8"/>
      <c r="S14" s="268"/>
      <c r="T14" s="268"/>
      <c r="U14" s="268"/>
      <c r="V14" s="274"/>
      <c r="W14" s="274"/>
      <c r="X14" s="274"/>
      <c r="Y14" s="274"/>
      <c r="Z14" s="274"/>
      <c r="AA14" s="274"/>
      <c r="AB14" s="275"/>
    </row>
    <row r="15" spans="1:28" x14ac:dyDescent="0.25">
      <c r="A15" s="145"/>
      <c r="B15" s="262" t="str">
        <f>HLOOKUP(Deckblatt_Cover_sheet!$CV$1,Beschriftungstabelle!$A:$B,23,FALSE)</f>
        <v>1.7 Visual test</v>
      </c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8"/>
      <c r="S15" s="268"/>
      <c r="T15" s="268"/>
      <c r="U15" s="268"/>
      <c r="V15" s="274"/>
      <c r="W15" s="274"/>
      <c r="X15" s="274"/>
      <c r="Y15" s="274"/>
      <c r="Z15" s="274"/>
      <c r="AA15" s="274"/>
      <c r="AB15" s="275"/>
    </row>
    <row r="16" spans="1:28" x14ac:dyDescent="0.25">
      <c r="A16" s="145"/>
      <c r="B16" s="262" t="str">
        <f>HLOOKUP(Deckblatt_Cover_sheet!$CV$1,Beschriftungstabelle!$A:$B,24,FALSE)</f>
        <v>1.8 Surface test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8"/>
      <c r="S16" s="268"/>
      <c r="T16" s="268"/>
      <c r="U16" s="268"/>
      <c r="V16" s="274"/>
      <c r="W16" s="274"/>
      <c r="X16" s="274"/>
      <c r="Y16" s="274"/>
      <c r="Z16" s="274"/>
      <c r="AA16" s="274"/>
      <c r="AB16" s="275"/>
    </row>
    <row r="17" spans="1:36" x14ac:dyDescent="0.25">
      <c r="A17" s="145"/>
      <c r="B17" s="262" t="str">
        <f>HLOOKUP(Deckblatt_Cover_sheet!$CV$1,Beschriftungstabelle!$A:$B,25,FALSE)</f>
        <v>1.9 ESD - test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8"/>
      <c r="S17" s="268"/>
      <c r="T17" s="268"/>
      <c r="U17" s="268"/>
      <c r="V17" s="274"/>
      <c r="W17" s="274"/>
      <c r="X17" s="274"/>
      <c r="Y17" s="274"/>
      <c r="Z17" s="274"/>
      <c r="AA17" s="274"/>
      <c r="AB17" s="275"/>
    </row>
    <row r="18" spans="1:36" x14ac:dyDescent="0.25">
      <c r="A18" s="145"/>
      <c r="B18" s="262" t="str">
        <f>HLOOKUP(Deckblatt_Cover_sheet!$CV$1,Beschriftungstabelle!$A:$B,26,FALSE)</f>
        <v>1.10 Reliability test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8"/>
      <c r="S18" s="268"/>
      <c r="T18" s="268"/>
      <c r="U18" s="268"/>
      <c r="V18" s="274"/>
      <c r="W18" s="274"/>
      <c r="X18" s="274"/>
      <c r="Y18" s="274"/>
      <c r="Z18" s="274"/>
      <c r="AA18" s="274"/>
      <c r="AB18" s="275"/>
    </row>
    <row r="19" spans="1:36" x14ac:dyDescent="0.25">
      <c r="A19" s="145"/>
      <c r="B19" s="262" t="str">
        <f>HLOOKUP(Deckblatt_Cover_sheet!$CV$1,Beschriftungstabelle!$A:$B,27,FALSE)</f>
        <v>2 Sample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8"/>
      <c r="S19" s="268"/>
      <c r="T19" s="268"/>
      <c r="U19" s="268"/>
      <c r="V19" s="274"/>
      <c r="W19" s="274"/>
      <c r="X19" s="274"/>
      <c r="Y19" s="274"/>
      <c r="Z19" s="274"/>
      <c r="AA19" s="274"/>
      <c r="AB19" s="275"/>
    </row>
    <row r="20" spans="1:36" x14ac:dyDescent="0.25">
      <c r="A20" s="145"/>
      <c r="B20" s="262" t="str">
        <f>HLOOKUP(Deckblatt_Cover_sheet!$CV$1,Beschriftungstabelle!$A:$B,28,FALSE)</f>
        <v>3 Technical Specification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8"/>
      <c r="S20" s="268"/>
      <c r="T20" s="268"/>
      <c r="U20" s="268"/>
      <c r="V20" s="274"/>
      <c r="W20" s="274"/>
      <c r="X20" s="274"/>
      <c r="Y20" s="274"/>
      <c r="Z20" s="274"/>
      <c r="AA20" s="274"/>
      <c r="AB20" s="275"/>
    </row>
    <row r="21" spans="1:36" x14ac:dyDescent="0.25">
      <c r="A21" s="145"/>
      <c r="B21" s="262" t="str">
        <f>HLOOKUP(Deckblatt_Cover_sheet!$CV$1,Beschriftungstabelle!$A:$B,29,FALSE)</f>
        <v>4 Product - FMEA</v>
      </c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8"/>
      <c r="S21" s="268"/>
      <c r="T21" s="268"/>
      <c r="U21" s="268"/>
      <c r="V21" s="274"/>
      <c r="W21" s="274"/>
      <c r="X21" s="274"/>
      <c r="Y21" s="274"/>
      <c r="Z21" s="274"/>
      <c r="AA21" s="274"/>
      <c r="AB21" s="275"/>
    </row>
    <row r="22" spans="1:36" x14ac:dyDescent="0.25">
      <c r="A22" s="145"/>
      <c r="B22" s="262" t="str">
        <f>HLOOKUP(Deckblatt_Cover_sheet!$CV$1,Beschriftungstabelle!$A:$B,30,FALSE)</f>
        <v>5 Design approval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8"/>
      <c r="S22" s="268"/>
      <c r="T22" s="268"/>
      <c r="U22" s="268"/>
      <c r="V22" s="274"/>
      <c r="W22" s="274"/>
      <c r="X22" s="274"/>
      <c r="Y22" s="274"/>
      <c r="Z22" s="274"/>
      <c r="AA22" s="274"/>
      <c r="AB22" s="275"/>
    </row>
    <row r="23" spans="1:36" x14ac:dyDescent="0.25">
      <c r="A23" s="145"/>
      <c r="B23" s="262" t="str">
        <f>HLOOKUP(Deckblatt_Cover_sheet!$CV$1,Beschriftungstabelle!$A:$B,31,FALSE)</f>
        <v>6 Compliance of legal requirements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8"/>
      <c r="S23" s="268"/>
      <c r="T23" s="268"/>
      <c r="U23" s="268"/>
      <c r="V23" s="274"/>
      <c r="W23" s="274"/>
      <c r="X23" s="274"/>
      <c r="Y23" s="274"/>
      <c r="Z23" s="274"/>
      <c r="AA23" s="274"/>
      <c r="AB23" s="275"/>
    </row>
    <row r="24" spans="1:36" x14ac:dyDescent="0.25">
      <c r="A24" s="145"/>
      <c r="B24" s="262" t="str">
        <f>HLOOKUP(Deckblatt_Cover_sheet!$CV$1,Beschriftungstabelle!$A:$B,32,FALSE)</f>
        <v>7 Material Data Sheet / IMDS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8"/>
      <c r="S24" s="268"/>
      <c r="T24" s="268"/>
      <c r="U24" s="268"/>
      <c r="V24" s="274"/>
      <c r="W24" s="274"/>
      <c r="X24" s="274"/>
      <c r="Y24" s="274"/>
      <c r="Z24" s="274"/>
      <c r="AA24" s="274"/>
      <c r="AB24" s="275"/>
    </row>
    <row r="25" spans="1:36" x14ac:dyDescent="0.25">
      <c r="A25" s="145"/>
      <c r="B25" s="262" t="str">
        <f>HLOOKUP(Deckblatt_Cover_sheet!$CV$1,Beschriftungstabelle!$A:$B,33,FALSE)</f>
        <v>8 Software test report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8"/>
      <c r="S25" s="268"/>
      <c r="T25" s="268"/>
      <c r="U25" s="268"/>
      <c r="V25" s="274"/>
      <c r="W25" s="274"/>
      <c r="X25" s="274"/>
      <c r="Y25" s="274"/>
      <c r="Z25" s="274"/>
      <c r="AA25" s="274"/>
      <c r="AB25" s="275"/>
    </row>
    <row r="26" spans="1:36" x14ac:dyDescent="0.25">
      <c r="A26" s="145"/>
      <c r="B26" s="262" t="str">
        <f>HLOOKUP(Deckblatt_Cover_sheet!$CV$1,Beschriftungstabelle!$A:$B,34,FALSE)</f>
        <v>9 Process FMEA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8"/>
      <c r="S26" s="268"/>
      <c r="T26" s="268"/>
      <c r="U26" s="268"/>
      <c r="V26" s="274"/>
      <c r="W26" s="274"/>
      <c r="X26" s="274"/>
      <c r="Y26" s="274"/>
      <c r="Z26" s="274"/>
      <c r="AA26" s="274"/>
      <c r="AB26" s="275"/>
    </row>
    <row r="27" spans="1:36" x14ac:dyDescent="0.25">
      <c r="A27" s="145"/>
      <c r="B27" s="262" t="str">
        <f>HLOOKUP(Deckblatt_Cover_sheet!$CV$1,Beschriftungstabelle!$A:$B,35,FALSE)</f>
        <v>10 Process flow chart</v>
      </c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8"/>
      <c r="S27" s="268"/>
      <c r="T27" s="268"/>
      <c r="U27" s="268"/>
      <c r="V27" s="274"/>
      <c r="W27" s="274"/>
      <c r="X27" s="274"/>
      <c r="Y27" s="274"/>
      <c r="Z27" s="274"/>
      <c r="AA27" s="274"/>
      <c r="AB27" s="275"/>
    </row>
    <row r="28" spans="1:36" x14ac:dyDescent="0.25">
      <c r="A28" s="145"/>
      <c r="B28" s="262" t="str">
        <f>HLOOKUP(Deckblatt_Cover_sheet!$CV$1,Beschriftungstabelle!$A:$B,36,FALSE)</f>
        <v>11 Production control plan</v>
      </c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8"/>
      <c r="S28" s="268"/>
      <c r="T28" s="268"/>
      <c r="U28" s="268"/>
      <c r="V28" s="274"/>
      <c r="W28" s="274"/>
      <c r="X28" s="274"/>
      <c r="Y28" s="274"/>
      <c r="Z28" s="274"/>
      <c r="AA28" s="274"/>
      <c r="AB28" s="275"/>
    </row>
    <row r="29" spans="1:36" x14ac:dyDescent="0.25">
      <c r="A29" s="145"/>
      <c r="B29" s="262" t="str">
        <f>HLOOKUP(Deckblatt_Cover_sheet!$CV$1,Beschriftungstabelle!$A:$B,37,FALSE)</f>
        <v>12 Proof of process capability</v>
      </c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8"/>
      <c r="S29" s="268"/>
      <c r="T29" s="268"/>
      <c r="U29" s="268"/>
      <c r="V29" s="274"/>
      <c r="W29" s="274"/>
      <c r="X29" s="274"/>
      <c r="Y29" s="274"/>
      <c r="Z29" s="274"/>
      <c r="AA29" s="274"/>
      <c r="AB29" s="275"/>
    </row>
    <row r="30" spans="1:36" x14ac:dyDescent="0.25">
      <c r="A30" s="145"/>
      <c r="B30" s="262" t="str">
        <f>HLOOKUP(Deckblatt_Cover_sheet!$CV$1,Beschriftungstabelle!$A:$B,38,FALSE)</f>
        <v>13 Validation of specific characteristic</v>
      </c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8"/>
      <c r="S30" s="268"/>
      <c r="T30" s="268"/>
      <c r="U30" s="268"/>
      <c r="V30" s="274"/>
      <c r="W30" s="274"/>
      <c r="X30" s="274"/>
      <c r="Y30" s="274"/>
      <c r="Z30" s="274"/>
      <c r="AA30" s="274"/>
      <c r="AB30" s="275"/>
    </row>
    <row r="31" spans="1:36" x14ac:dyDescent="0.25">
      <c r="A31" s="145"/>
      <c r="B31" s="262" t="str">
        <f>HLOOKUP(Deckblatt_Cover_sheet!$CV$1,Beschriftungstabelle!$A:$B,39,FALSE)</f>
        <v>14 Measurement and test equipment list</v>
      </c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8"/>
      <c r="S31" s="268"/>
      <c r="T31" s="268"/>
      <c r="U31" s="268"/>
      <c r="V31" s="274"/>
      <c r="W31" s="274"/>
      <c r="X31" s="274"/>
      <c r="Y31" s="274"/>
      <c r="Z31" s="274"/>
      <c r="AA31" s="274"/>
      <c r="AB31" s="275"/>
      <c r="AJ31" s="33"/>
    </row>
    <row r="32" spans="1:36" x14ac:dyDescent="0.25">
      <c r="A32" s="145"/>
      <c r="B32" s="262" t="str">
        <f>HLOOKUP(Deckblatt_Cover_sheet!$CV$1,Beschriftungstabelle!$A:$B,40,FALSE)</f>
        <v>15 Measurement and test equipment certificates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8"/>
      <c r="S32" s="268"/>
      <c r="T32" s="268"/>
      <c r="U32" s="268"/>
      <c r="V32" s="274"/>
      <c r="W32" s="274"/>
      <c r="X32" s="274"/>
      <c r="Y32" s="274"/>
      <c r="Z32" s="274"/>
      <c r="AA32" s="274"/>
      <c r="AB32" s="275"/>
    </row>
    <row r="33" spans="1:35" x14ac:dyDescent="0.25">
      <c r="A33" s="145"/>
      <c r="B33" s="262" t="str">
        <f>HLOOKUP(Deckblatt_Cover_sheet!$CV$1,Beschriftungstabelle!$A:$B,41,FALSE)</f>
        <v>16 Tooling overview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8"/>
      <c r="S33" s="268"/>
      <c r="T33" s="268"/>
      <c r="U33" s="268"/>
      <c r="V33" s="274"/>
      <c r="W33" s="274"/>
      <c r="X33" s="274"/>
      <c r="Y33" s="274"/>
      <c r="Z33" s="274"/>
      <c r="AA33" s="274"/>
      <c r="AB33" s="275"/>
    </row>
    <row r="34" spans="1:35" x14ac:dyDescent="0.25">
      <c r="A34" s="145"/>
      <c r="B34" s="262" t="str">
        <f>HLOOKUP(Deckblatt_Cover_sheet!$CV$1,Beschriftungstabelle!$A:$B,42,FALSE)</f>
        <v>17 proof of agreed capacity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8"/>
      <c r="S34" s="268"/>
      <c r="T34" s="268"/>
      <c r="U34" s="268"/>
      <c r="V34" s="274"/>
      <c r="W34" s="274"/>
      <c r="X34" s="274"/>
      <c r="Y34" s="274"/>
      <c r="Z34" s="274"/>
      <c r="AA34" s="274"/>
      <c r="AB34" s="275"/>
      <c r="AI34" s="12"/>
    </row>
    <row r="35" spans="1:35" x14ac:dyDescent="0.25">
      <c r="A35" s="145"/>
      <c r="B35" s="262" t="str">
        <f>HLOOKUP(Deckblatt_Cover_sheet!$CV$1,Beschriftungstabelle!$A:$B,43,FALSE)</f>
        <v>18 Written self assessment</v>
      </c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8"/>
      <c r="S35" s="268"/>
      <c r="T35" s="268"/>
      <c r="U35" s="268"/>
      <c r="V35" s="274"/>
      <c r="W35" s="274"/>
      <c r="X35" s="274"/>
      <c r="Y35" s="274"/>
      <c r="Z35" s="274"/>
      <c r="AA35" s="274"/>
      <c r="AB35" s="275"/>
      <c r="AI35" s="12"/>
    </row>
    <row r="36" spans="1:35" x14ac:dyDescent="0.25">
      <c r="A36" s="145"/>
      <c r="B36" s="262" t="str">
        <f>HLOOKUP(Deckblatt_Cover_sheet!$CV$1,Beschriftungstabelle!$A:$B,44,FALSE)</f>
        <v>19 Product history</v>
      </c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8"/>
      <c r="S36" s="268"/>
      <c r="T36" s="268"/>
      <c r="U36" s="268"/>
      <c r="V36" s="274"/>
      <c r="W36" s="274"/>
      <c r="X36" s="274"/>
      <c r="Y36" s="274"/>
      <c r="Z36" s="274"/>
      <c r="AA36" s="274"/>
      <c r="AB36" s="275"/>
    </row>
    <row r="37" spans="1:35" x14ac:dyDescent="0.25">
      <c r="A37" s="145"/>
      <c r="B37" s="262" t="str">
        <f>HLOOKUP(Deckblatt_Cover_sheet!$CV$1,Beschriftungstabelle!$A:$B,102,FALSE)</f>
        <v>20 Verification of suitability charge carrier incl. storrage</v>
      </c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8"/>
      <c r="S37" s="268"/>
      <c r="T37" s="268"/>
      <c r="U37" s="268"/>
      <c r="V37" s="274"/>
      <c r="W37" s="274"/>
      <c r="X37" s="274"/>
      <c r="Y37" s="274"/>
      <c r="Z37" s="274"/>
      <c r="AA37" s="274"/>
      <c r="AB37" s="275"/>
    </row>
    <row r="38" spans="1:35" x14ac:dyDescent="0.25">
      <c r="A38" s="145"/>
      <c r="B38" s="262" t="str">
        <f>HLOOKUP(Deckblatt_Cover_sheet!$CV$1,Beschriftungstabelle!$A:$B,46,FALSE)</f>
        <v>21  PPAP status supply chain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8"/>
      <c r="S38" s="268"/>
      <c r="T38" s="268"/>
      <c r="U38" s="268"/>
      <c r="V38" s="274"/>
      <c r="W38" s="274"/>
      <c r="X38" s="274"/>
      <c r="Y38" s="274"/>
      <c r="Z38" s="274"/>
      <c r="AA38" s="274"/>
      <c r="AB38" s="275"/>
    </row>
    <row r="39" spans="1:35" x14ac:dyDescent="0.25">
      <c r="A39" s="145"/>
      <c r="B39" s="262" t="str">
        <f>HLOOKUP(Deckblatt_Cover_sheet!$CV$1,Beschriftungstabelle!$A:$B,47,FALSE)</f>
        <v>22 Release of coating systems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8"/>
      <c r="S39" s="268"/>
      <c r="T39" s="268"/>
      <c r="U39" s="268"/>
      <c r="V39" s="274"/>
      <c r="W39" s="274"/>
      <c r="X39" s="274"/>
      <c r="Y39" s="274"/>
      <c r="Z39" s="274"/>
      <c r="AA39" s="274"/>
      <c r="AB39" s="275"/>
    </row>
    <row r="40" spans="1:35" ht="15.75" thickBot="1" x14ac:dyDescent="0.3">
      <c r="A40" s="146"/>
      <c r="B40" s="263" t="str">
        <f>HLOOKUP(Deckblatt_Cover_sheet!$CV$1,Beschriftungstabelle!$A:$B,48,FALSE)</f>
        <v>23 Others</v>
      </c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9"/>
      <c r="S40" s="269"/>
      <c r="T40" s="269"/>
      <c r="U40" s="269"/>
      <c r="V40" s="281"/>
      <c r="W40" s="281"/>
      <c r="X40" s="281"/>
      <c r="Y40" s="281"/>
      <c r="Z40" s="281"/>
      <c r="AA40" s="281"/>
      <c r="AB40" s="282"/>
    </row>
    <row r="41" spans="1:35" ht="15.75" thickBot="1" x14ac:dyDescent="0.3">
      <c r="A41" s="264" t="str">
        <f>HLOOKUP(Deckblatt_Cover_sheet!$CV$1,Beschriftungstabelle!$A:$B,103,FALSE)</f>
        <v>Comment supplier:</v>
      </c>
      <c r="B41" s="265"/>
      <c r="C41" s="265"/>
      <c r="D41" s="265"/>
      <c r="E41" s="265"/>
      <c r="F41" s="265"/>
      <c r="G41" s="265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7"/>
    </row>
    <row r="42" spans="1:35" ht="21" customHeight="1" x14ac:dyDescent="0.25">
      <c r="A42" s="296" t="str">
        <f>HLOOKUP(Deckblatt_Cover_sheet!$CV$1,Beschriftungstabelle!$A:$B,90,FALSE)</f>
        <v>Name:</v>
      </c>
      <c r="B42" s="283"/>
      <c r="C42" s="283"/>
      <c r="D42" s="283"/>
      <c r="E42" s="283"/>
      <c r="F42" s="298" t="str">
        <f>IF(Deckblatt_Cover_sheet!F39="","",Deckblatt_Cover_sheet!F39)</f>
        <v/>
      </c>
      <c r="G42" s="298"/>
      <c r="H42" s="298"/>
      <c r="I42" s="298"/>
      <c r="J42" s="298"/>
      <c r="K42" s="298"/>
      <c r="L42" s="298"/>
      <c r="M42" s="298"/>
      <c r="N42" s="298"/>
      <c r="O42" s="299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1"/>
    </row>
    <row r="43" spans="1:35" ht="21" customHeight="1" x14ac:dyDescent="0.25">
      <c r="A43" s="293" t="str">
        <f>HLOOKUP(Deckblatt_Cover_sheet!$CV$1,Beschriftungstabelle!$A:$B,70,FALSE)</f>
        <v>Department:</v>
      </c>
      <c r="B43" s="287"/>
      <c r="C43" s="287"/>
      <c r="D43" s="287"/>
      <c r="E43" s="287"/>
      <c r="F43" s="308" t="str">
        <f>IF(Deckblatt_Cover_sheet!F40="","",Deckblatt_Cover_sheet!F40)</f>
        <v/>
      </c>
      <c r="G43" s="308"/>
      <c r="H43" s="308"/>
      <c r="I43" s="308"/>
      <c r="J43" s="308"/>
      <c r="K43" s="308"/>
      <c r="L43" s="308"/>
      <c r="M43" s="308"/>
      <c r="N43" s="313"/>
      <c r="O43" s="302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  <c r="AA43" s="303"/>
      <c r="AB43" s="304"/>
    </row>
    <row r="44" spans="1:35" ht="21" customHeight="1" x14ac:dyDescent="0.25">
      <c r="A44" s="293" t="str">
        <f>HLOOKUP(Deckblatt_Cover_sheet!$CV$1,Beschriftungstabelle!$A:$B,69,FALSE)</f>
        <v>Telephone:</v>
      </c>
      <c r="B44" s="287"/>
      <c r="C44" s="287"/>
      <c r="D44" s="287"/>
      <c r="E44" s="287"/>
      <c r="F44" s="308" t="str">
        <f>IF(Deckblatt_Cover_sheet!S39="","",Deckblatt_Cover_sheet!S39)</f>
        <v/>
      </c>
      <c r="G44" s="308"/>
      <c r="H44" s="308"/>
      <c r="I44" s="308"/>
      <c r="J44" s="308"/>
      <c r="K44" s="308"/>
      <c r="L44" s="308"/>
      <c r="M44" s="308"/>
      <c r="N44" s="308"/>
      <c r="O44" s="302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4"/>
    </row>
    <row r="45" spans="1:35" ht="21" customHeight="1" x14ac:dyDescent="0.25">
      <c r="A45" s="293" t="str">
        <f>HLOOKUP(Deckblatt_Cover_sheet!$CV$1,Beschriftungstabelle!$A:$B,104,FALSE)</f>
        <v>FAX:</v>
      </c>
      <c r="B45" s="287"/>
      <c r="C45" s="287"/>
      <c r="D45" s="287"/>
      <c r="E45" s="287"/>
      <c r="F45" s="308" t="str">
        <f>IF(Deckblatt_Cover_sheet!S40="","",IF(ISERROR(FIND("/",Deckblatt_Cover_sheet!S40,1)),IF(ISERROR(FIND("@",Deckblatt_Cover_sheet!S40,1)),Deckblatt_Cover_sheet!S40,""),LEFT(Deckblatt_Cover_sheet!S40,FIND("/",Deckblatt_Cover_sheet!S40,1)-1)))</f>
        <v/>
      </c>
      <c r="G45" s="308"/>
      <c r="H45" s="308"/>
      <c r="I45" s="308"/>
      <c r="J45" s="308"/>
      <c r="K45" s="308"/>
      <c r="L45" s="308"/>
      <c r="M45" s="308"/>
      <c r="N45" s="308"/>
      <c r="O45" s="302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4"/>
    </row>
    <row r="46" spans="1:35" ht="21" customHeight="1" x14ac:dyDescent="0.25">
      <c r="A46" s="314" t="str">
        <f>HLOOKUP(Deckblatt_Cover_sheet!$CV$1,Beschriftungstabelle!$A:$B,105,FALSE)</f>
        <v>E-Mail:</v>
      </c>
      <c r="B46" s="315"/>
      <c r="C46" s="315"/>
      <c r="D46" s="315"/>
      <c r="E46" s="315"/>
      <c r="F46" s="310" t="str">
        <f>IF(Deckblatt_Cover_sheet!S40="","",IF(ISERROR(FIND("/",Deckblatt_Cover_sheet!S40,1)),IF(ISERROR(FIND("@",Deckblatt_Cover_sheet!S40,1)),Deckblatt_Cover_sheet!S40,""),RIGHT(Deckblatt_Cover_sheet!S40,(LEN(Deckblatt_Cover_sheet!S40)-FIND("/",Deckblatt_Cover_sheet!S40,1)))))</f>
        <v/>
      </c>
      <c r="G46" s="311"/>
      <c r="H46" s="311"/>
      <c r="I46" s="311"/>
      <c r="J46" s="311"/>
      <c r="K46" s="311"/>
      <c r="L46" s="311"/>
      <c r="M46" s="311"/>
      <c r="N46" s="312"/>
      <c r="O46" s="305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7"/>
    </row>
    <row r="47" spans="1:35" ht="15.75" thickBot="1" x14ac:dyDescent="0.3">
      <c r="A47" s="294" t="str">
        <f>HLOOKUP(Deckblatt_Cover_sheet!$CV$1,Beschriftungstabelle!$A:$B,95,FALSE)</f>
        <v>Date:</v>
      </c>
      <c r="B47" s="289"/>
      <c r="C47" s="289"/>
      <c r="D47" s="289"/>
      <c r="E47" s="289"/>
      <c r="F47" s="309"/>
      <c r="G47" s="309"/>
      <c r="H47" s="309"/>
      <c r="I47" s="309"/>
      <c r="J47" s="309"/>
      <c r="K47" s="309"/>
      <c r="L47" s="309"/>
      <c r="M47" s="309"/>
      <c r="N47" s="309"/>
      <c r="O47" s="277" t="str">
        <f>HLOOKUP(Deckblatt_Cover_sheet!$CV$1,Beschriftungstabelle!$A:$B,96,FALSE)</f>
        <v>Signature:</v>
      </c>
      <c r="P47" s="277"/>
      <c r="Q47" s="277"/>
      <c r="R47" s="277"/>
      <c r="S47" s="277"/>
      <c r="T47" s="54"/>
      <c r="U47" s="54"/>
      <c r="V47" s="54"/>
      <c r="W47" s="54"/>
      <c r="X47" s="54"/>
      <c r="Y47" s="54"/>
      <c r="Z47" s="54"/>
      <c r="AA47" s="54"/>
      <c r="AB47" s="55"/>
    </row>
  </sheetData>
  <mergeCells count="138">
    <mergeCell ref="F42:N42"/>
    <mergeCell ref="O42:AB46"/>
    <mergeCell ref="A44:E44"/>
    <mergeCell ref="F44:N44"/>
    <mergeCell ref="O47:S47"/>
    <mergeCell ref="F47:N47"/>
    <mergeCell ref="F46:N46"/>
    <mergeCell ref="F45:N45"/>
    <mergeCell ref="F43:N43"/>
    <mergeCell ref="A42:E42"/>
    <mergeCell ref="A43:E43"/>
    <mergeCell ref="A45:E45"/>
    <mergeCell ref="A46:E46"/>
    <mergeCell ref="A47:E47"/>
    <mergeCell ref="E5:M5"/>
    <mergeCell ref="E6:M6"/>
    <mergeCell ref="T6:AB6"/>
    <mergeCell ref="T5:AB5"/>
    <mergeCell ref="A3:F3"/>
    <mergeCell ref="A5:D5"/>
    <mergeCell ref="A6:D6"/>
    <mergeCell ref="N6:S6"/>
    <mergeCell ref="N5:S5"/>
    <mergeCell ref="N3:S3"/>
    <mergeCell ref="T3:AB3"/>
    <mergeCell ref="A4:D4"/>
    <mergeCell ref="L4:M4"/>
    <mergeCell ref="E4:I4"/>
    <mergeCell ref="N2:AB2"/>
    <mergeCell ref="N1:AB1"/>
    <mergeCell ref="A1:M1"/>
    <mergeCell ref="A2:M2"/>
    <mergeCell ref="G3:M3"/>
    <mergeCell ref="V39:AB39"/>
    <mergeCell ref="V40:AB40"/>
    <mergeCell ref="V4:W4"/>
    <mergeCell ref="N4:Q4"/>
    <mergeCell ref="X4:AB4"/>
    <mergeCell ref="R4:U4"/>
    <mergeCell ref="V34:AB34"/>
    <mergeCell ref="V35:AB35"/>
    <mergeCell ref="V36:AB36"/>
    <mergeCell ref="V37:AB37"/>
    <mergeCell ref="V38:AB38"/>
    <mergeCell ref="V29:AB29"/>
    <mergeCell ref="V30:AB30"/>
    <mergeCell ref="V31:AB31"/>
    <mergeCell ref="V32:AB32"/>
    <mergeCell ref="V33:AB33"/>
    <mergeCell ref="V24:AB24"/>
    <mergeCell ref="V25:AB25"/>
    <mergeCell ref="V26:AB26"/>
    <mergeCell ref="R15:U15"/>
    <mergeCell ref="V27:AB27"/>
    <mergeCell ref="V28:AB28"/>
    <mergeCell ref="V19:AB19"/>
    <mergeCell ref="V20:AB20"/>
    <mergeCell ref="V21:AB21"/>
    <mergeCell ref="V22:AB22"/>
    <mergeCell ref="V23:AB23"/>
    <mergeCell ref="V14:AB14"/>
    <mergeCell ref="V15:AB15"/>
    <mergeCell ref="V16:AB16"/>
    <mergeCell ref="V17:AB17"/>
    <mergeCell ref="V18:AB18"/>
    <mergeCell ref="R16:U16"/>
    <mergeCell ref="R17:U17"/>
    <mergeCell ref="R18:U18"/>
    <mergeCell ref="R30:U30"/>
    <mergeCell ref="R32:U32"/>
    <mergeCell ref="R33:U33"/>
    <mergeCell ref="R24:U24"/>
    <mergeCell ref="R25:U25"/>
    <mergeCell ref="R26:U26"/>
    <mergeCell ref="R27:U27"/>
    <mergeCell ref="R28:U28"/>
    <mergeCell ref="R19:U19"/>
    <mergeCell ref="R20:U20"/>
    <mergeCell ref="R21:U21"/>
    <mergeCell ref="R22:U22"/>
    <mergeCell ref="R23:U23"/>
    <mergeCell ref="R8:U8"/>
    <mergeCell ref="V8:AB8"/>
    <mergeCell ref="A8:Q8"/>
    <mergeCell ref="B9:Q9"/>
    <mergeCell ref="B10:Q10"/>
    <mergeCell ref="B11:Q11"/>
    <mergeCell ref="B12:Q12"/>
    <mergeCell ref="B13:Q13"/>
    <mergeCell ref="B14:Q14"/>
    <mergeCell ref="R9:U9"/>
    <mergeCell ref="R10:U10"/>
    <mergeCell ref="R11:U11"/>
    <mergeCell ref="R12:U12"/>
    <mergeCell ref="R13:U13"/>
    <mergeCell ref="V9:AB9"/>
    <mergeCell ref="V10:AB10"/>
    <mergeCell ref="V11:AB11"/>
    <mergeCell ref="V12:AB12"/>
    <mergeCell ref="V13:AB13"/>
    <mergeCell ref="R14:U14"/>
    <mergeCell ref="B20:Q20"/>
    <mergeCell ref="B15:Q15"/>
    <mergeCell ref="B16:Q16"/>
    <mergeCell ref="B17:Q17"/>
    <mergeCell ref="B18:Q18"/>
    <mergeCell ref="B19:Q19"/>
    <mergeCell ref="B30:Q30"/>
    <mergeCell ref="B31:Q31"/>
    <mergeCell ref="B37:Q37"/>
    <mergeCell ref="B32:Q32"/>
    <mergeCell ref="B33:Q33"/>
    <mergeCell ref="B34:Q34"/>
    <mergeCell ref="B35:Q35"/>
    <mergeCell ref="B38:Q38"/>
    <mergeCell ref="B39:Q39"/>
    <mergeCell ref="B40:Q40"/>
    <mergeCell ref="A41:G41"/>
    <mergeCell ref="H41:AB41"/>
    <mergeCell ref="B21:Q21"/>
    <mergeCell ref="B22:Q22"/>
    <mergeCell ref="B23:Q23"/>
    <mergeCell ref="B24:Q24"/>
    <mergeCell ref="B25:Q25"/>
    <mergeCell ref="B26:Q26"/>
    <mergeCell ref="B27:Q27"/>
    <mergeCell ref="B28:Q28"/>
    <mergeCell ref="B29:Q29"/>
    <mergeCell ref="B36:Q36"/>
    <mergeCell ref="R39:U39"/>
    <mergeCell ref="R40:U40"/>
    <mergeCell ref="R34:U34"/>
    <mergeCell ref="R35:U35"/>
    <mergeCell ref="R36:U36"/>
    <mergeCell ref="R37:U37"/>
    <mergeCell ref="R38:U38"/>
    <mergeCell ref="R29:U29"/>
    <mergeCell ref="R31:U31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96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38100</xdr:rowOff>
                  </from>
                  <to>
                    <xdr:col>0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38100</xdr:rowOff>
                  </from>
                  <to>
                    <xdr:col>0</xdr:col>
                    <xdr:colOff>190500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28575</xdr:rowOff>
                  </from>
                  <to>
                    <xdr:col>0</xdr:col>
                    <xdr:colOff>190500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19050</xdr:rowOff>
                  </from>
                  <to>
                    <xdr:col>0</xdr:col>
                    <xdr:colOff>190500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28575</xdr:rowOff>
                  </from>
                  <to>
                    <xdr:col>0</xdr:col>
                    <xdr:colOff>190500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38100</xdr:rowOff>
                  </from>
                  <to>
                    <xdr:col>0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14</xdr:row>
                    <xdr:rowOff>28575</xdr:rowOff>
                  </from>
                  <to>
                    <xdr:col>0</xdr:col>
                    <xdr:colOff>190500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38100</xdr:rowOff>
                  </from>
                  <to>
                    <xdr:col>0</xdr:col>
                    <xdr:colOff>190500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47625</xdr:rowOff>
                  </from>
                  <to>
                    <xdr:col>0</xdr:col>
                    <xdr:colOff>190500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47625</xdr:rowOff>
                  </from>
                  <to>
                    <xdr:col>0</xdr:col>
                    <xdr:colOff>190500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47625</xdr:rowOff>
                  </from>
                  <to>
                    <xdr:col>0</xdr:col>
                    <xdr:colOff>190500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28575</xdr:rowOff>
                  </from>
                  <to>
                    <xdr:col>0</xdr:col>
                    <xdr:colOff>190500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47625</xdr:rowOff>
                  </from>
                  <to>
                    <xdr:col>0</xdr:col>
                    <xdr:colOff>190500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28575</xdr:rowOff>
                  </from>
                  <to>
                    <xdr:col>0</xdr:col>
                    <xdr:colOff>190500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38100</xdr:rowOff>
                  </from>
                  <to>
                    <xdr:col>0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2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28575</xdr:rowOff>
                  </from>
                  <to>
                    <xdr:col>0</xdr:col>
                    <xdr:colOff>190500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1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47625</xdr:rowOff>
                  </from>
                  <to>
                    <xdr:col>0</xdr:col>
                    <xdr:colOff>190500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2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47625</xdr:rowOff>
                  </from>
                  <to>
                    <xdr:col>0</xdr:col>
                    <xdr:colOff>190500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3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38100</xdr:rowOff>
                  </from>
                  <to>
                    <xdr:col>0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4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47625</xdr:rowOff>
                  </from>
                  <to>
                    <xdr:col>0</xdr:col>
                    <xdr:colOff>190500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5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47625</xdr:rowOff>
                  </from>
                  <to>
                    <xdr:col>0</xdr:col>
                    <xdr:colOff>190500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6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47625</xdr:rowOff>
                  </from>
                  <to>
                    <xdr:col>0</xdr:col>
                    <xdr:colOff>190500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7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47625</xdr:rowOff>
                  </from>
                  <to>
                    <xdr:col>0</xdr:col>
                    <xdr:colOff>190500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8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47625</xdr:rowOff>
                  </from>
                  <to>
                    <xdr:col>0</xdr:col>
                    <xdr:colOff>190500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9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47625</xdr:rowOff>
                  </from>
                  <to>
                    <xdr:col>0</xdr:col>
                    <xdr:colOff>190500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30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47625</xdr:rowOff>
                  </from>
                  <to>
                    <xdr:col>0</xdr:col>
                    <xdr:colOff>190500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1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47625</xdr:rowOff>
                  </from>
                  <to>
                    <xdr:col>0</xdr:col>
                    <xdr:colOff>190500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2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28575</xdr:rowOff>
                  </from>
                  <to>
                    <xdr:col>0</xdr:col>
                    <xdr:colOff>190500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3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28575</xdr:rowOff>
                  </from>
                  <to>
                    <xdr:col>0</xdr:col>
                    <xdr:colOff>190500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4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38100</xdr:rowOff>
                  </from>
                  <to>
                    <xdr:col>0</xdr:col>
                    <xdr:colOff>190500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5" name="Check Box 31">
              <controlPr defaultSize="0" autoFill="0" autoLine="0" autoPict="0">
                <anchor moveWithCells="1">
                  <from>
                    <xdr:col>0</xdr:col>
                    <xdr:colOff>0</xdr:colOff>
                    <xdr:row>39</xdr:row>
                    <xdr:rowOff>28575</xdr:rowOff>
                  </from>
                  <to>
                    <xdr:col>0</xdr:col>
                    <xdr:colOff>190500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6" name="Check Box 32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28575</xdr:rowOff>
                  </from>
                  <to>
                    <xdr:col>0</xdr:col>
                    <xdr:colOff>190500</xdr:colOff>
                    <xdr:row>38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6" tint="-0.249977111117893"/>
    <pageSetUpPr fitToPage="1"/>
  </sheetPr>
  <dimension ref="A1:AI124"/>
  <sheetViews>
    <sheetView view="pageLayout" zoomScaleNormal="115" zoomScaleSheetLayoutView="115" workbookViewId="0"/>
  </sheetViews>
  <sheetFormatPr defaultColWidth="3.42578125" defaultRowHeight="15" x14ac:dyDescent="0.25"/>
  <sheetData>
    <row r="1" spans="1:34" ht="15.75" x14ac:dyDescent="0.25">
      <c r="A1" s="5"/>
      <c r="B1" s="381" t="str">
        <f>HLOOKUP(Deckblatt_Cover_sheet!$CV$1,Beschriftungstabelle!$A:$B,106,FALSE)</f>
        <v xml:space="preserve">Test result product-related 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6"/>
      <c r="AE1" s="382"/>
      <c r="AF1" s="382"/>
      <c r="AG1" s="382"/>
      <c r="AH1" s="29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5">
      <c r="A5" s="1"/>
      <c r="B5" s="201" t="str">
        <f>HLOOKUP(Deckblatt_Cover_sheet!$CV$1,Beschriftungstabelle!$A:$B,17,FALSE)</f>
        <v>1.1 Geometry, dimensional check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10"/>
      <c r="R5" s="1"/>
      <c r="S5" s="201" t="str">
        <f>HLOOKUP(Deckblatt_Cover_sheet!$CV$1,Beschriftungstabelle!$A:$B,25,FALSE)</f>
        <v>1.9 ESD - test</v>
      </c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10"/>
    </row>
    <row r="6" spans="1:34" x14ac:dyDescent="0.25">
      <c r="A6" s="4"/>
      <c r="B6" s="199" t="str">
        <f>HLOOKUP(Deckblatt_Cover_sheet!$CV$1,Beschriftungstabelle!$A:$B,18,FALSE)</f>
        <v>1.2 Function check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322"/>
      <c r="R6" s="4"/>
      <c r="S6" s="199" t="str">
        <f>HLOOKUP(Deckblatt_Cover_sheet!$CV$1,Beschriftungstabelle!$A:$B,26,FALSE)</f>
        <v>1.10 Reliability test</v>
      </c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322"/>
    </row>
    <row r="7" spans="1:34" x14ac:dyDescent="0.25">
      <c r="A7" s="4"/>
      <c r="B7" s="199" t="str">
        <f>HLOOKUP(Deckblatt_Cover_sheet!$CV$1,Beschriftungstabelle!$A:$B,19,FALSE)</f>
        <v>1.3 Material test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322"/>
      <c r="R7" s="4"/>
      <c r="S7" s="199" t="str">
        <f>HLOOKUP(Deckblatt_Cover_sheet!$CV$1,Beschriftungstabelle!$A:$B,27,FALSE)</f>
        <v>2 Sample</v>
      </c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322"/>
    </row>
    <row r="8" spans="1:34" x14ac:dyDescent="0.25">
      <c r="A8" s="4"/>
      <c r="B8" s="199" t="str">
        <f>HLOOKUP(Deckblatt_Cover_sheet!$CV$1,Beschriftungstabelle!$A:$B,20,FALSE)</f>
        <v>1.4 Haptics test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322"/>
      <c r="R8" s="4"/>
      <c r="S8" s="199" t="str">
        <f>HLOOKUP(Deckblatt_Cover_sheet!$CV$1,Beschriftungstabelle!$A:$B,28,FALSE)</f>
        <v>3 Technical Specification</v>
      </c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322"/>
    </row>
    <row r="9" spans="1:34" x14ac:dyDescent="0.25">
      <c r="A9" s="4"/>
      <c r="B9" s="199" t="str">
        <f>HLOOKUP(Deckblatt_Cover_sheet!$CV$1,Beschriftungstabelle!$A:$B,21,FALSE)</f>
        <v>1.5 Acoustics test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322"/>
      <c r="R9" s="4"/>
      <c r="S9" s="199" t="str">
        <f>HLOOKUP(Deckblatt_Cover_sheet!$CV$1,Beschriftungstabelle!$A:$B,29,FALSE)</f>
        <v>4 Product - FMEA</v>
      </c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322"/>
    </row>
    <row r="10" spans="1:34" x14ac:dyDescent="0.25">
      <c r="A10" s="4"/>
      <c r="B10" s="199" t="str">
        <f>HLOOKUP(Deckblatt_Cover_sheet!$CV$1,Beschriftungstabelle!$A:$B,22,FALSE)</f>
        <v>1.6 Odors test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322"/>
      <c r="R10" s="4"/>
      <c r="S10" s="199" t="str">
        <f>HLOOKUP(Deckblatt_Cover_sheet!$CV$1,Beschriftungstabelle!$A:$B,30,FALSE)</f>
        <v>5 Design approval</v>
      </c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322"/>
    </row>
    <row r="11" spans="1:34" x14ac:dyDescent="0.25">
      <c r="A11" s="4"/>
      <c r="B11" s="199" t="str">
        <f>HLOOKUP(Deckblatt_Cover_sheet!$CV$1,Beschriftungstabelle!$A:$B,23,FALSE)</f>
        <v>1.7 Visual test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322"/>
      <c r="R11" s="4"/>
      <c r="S11" s="199" t="str">
        <f>HLOOKUP(Deckblatt_Cover_sheet!$CV$1,Beschriftungstabelle!$A:$B,31,FALSE)</f>
        <v>6 Compliance of legal requirements</v>
      </c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322"/>
    </row>
    <row r="12" spans="1:34" ht="15.75" thickBot="1" x14ac:dyDescent="0.3">
      <c r="A12" s="7"/>
      <c r="B12" s="277" t="str">
        <f>HLOOKUP(Deckblatt_Cover_sheet!$CV$1,Beschriftungstabelle!$A:$B,24,FALSE)</f>
        <v>1.8 Surface test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8"/>
      <c r="R12" s="7"/>
      <c r="S12" s="277" t="str">
        <f>HLOOKUP(Deckblatt_Cover_sheet!$CV$1,Beschriftungstabelle!$A:$B,32,FALSE)</f>
        <v>7 Material Data Sheet / IMDS</v>
      </c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8"/>
    </row>
    <row r="13" spans="1:3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</row>
    <row r="16" spans="1:3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</row>
    <row r="17" spans="1:34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</row>
    <row r="18" spans="1:34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</row>
    <row r="19" spans="1:34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</row>
    <row r="20" spans="1:34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</row>
    <row r="21" spans="1:34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287" t="str">
        <f>IF(Deckblatt_Cover_sheet!I33="","",Deckblatt_Cover_sheet!I33)</f>
        <v/>
      </c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19" t="str">
        <f>HLOOKUP(Deckblatt_Cover_sheet!$CV$1,Beschriftungstabelle!$A:$B,60,FALSE)</f>
        <v>Drawing Number:</v>
      </c>
      <c r="S21" s="199"/>
      <c r="T21" s="199"/>
      <c r="U21" s="199"/>
      <c r="V21" s="199"/>
      <c r="W21" s="199"/>
      <c r="X21" s="287" t="str">
        <f>IF(Deckblatt_Cover_sheet!I33="","",Deckblatt_Cover_sheet!I33)</f>
        <v/>
      </c>
      <c r="Y21" s="287"/>
      <c r="Z21" s="287"/>
      <c r="AA21" s="287"/>
      <c r="AB21" s="287"/>
      <c r="AC21" s="287"/>
      <c r="AD21" s="287"/>
      <c r="AE21" s="287"/>
      <c r="AF21" s="287"/>
      <c r="AG21" s="287"/>
      <c r="AH21" s="288"/>
    </row>
    <row r="22" spans="1:34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</row>
    <row r="23" spans="1:34" ht="8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8.25" customHeight="1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 x14ac:dyDescent="0.25">
      <c r="A25" s="256" t="str">
        <f>HLOOKUP(Deckblatt_Cover_sheet!$CV$1,Beschriftungstabelle!$A:$B,112,FALSE)</f>
        <v>Ref.</v>
      </c>
      <c r="B25" s="258"/>
      <c r="C25" s="211" t="str">
        <f>HLOOKUP(Deckblatt_Cover_sheet!$CV$1,Beschriftungstabelle!$A:$B,114,FALSE)</f>
        <v>Requirements</v>
      </c>
      <c r="D25" s="201"/>
      <c r="E25" s="201"/>
      <c r="F25" s="201"/>
      <c r="G25" s="201"/>
      <c r="H25" s="201"/>
      <c r="I25" s="201"/>
      <c r="J25" s="201"/>
      <c r="K25" s="201"/>
      <c r="L25" s="210"/>
      <c r="M25" s="211" t="str">
        <f>HLOOKUP(Deckblatt_Cover_sheet!$CV$1,Beschriftungstabelle!$A:$B,116,FALSE)</f>
        <v>Actual value</v>
      </c>
      <c r="N25" s="201"/>
      <c r="O25" s="201"/>
      <c r="P25" s="201"/>
      <c r="Q25" s="201"/>
      <c r="R25" s="201"/>
      <c r="S25" s="210"/>
      <c r="T25" s="407" t="str">
        <f>HLOOKUP(Deckblatt_Cover_sheet!$CV$1,Beschriftungstabelle!$A:$B,117,FALSE)</f>
        <v>Specification achieved</v>
      </c>
      <c r="U25" s="408"/>
      <c r="V25" s="408"/>
      <c r="W25" s="409"/>
      <c r="X25" s="404" t="str">
        <f>HLOOKUP(Deckblatt_Cover_sheet!$CV$1,Beschriftungstabelle!$A:$B,73,FALSE)</f>
        <v>Comment:</v>
      </c>
      <c r="Y25" s="405"/>
      <c r="Z25" s="405"/>
      <c r="AA25" s="405"/>
      <c r="AB25" s="405"/>
      <c r="AC25" s="405"/>
      <c r="AD25" s="405"/>
      <c r="AE25" s="405"/>
      <c r="AF25" s="405"/>
      <c r="AG25" s="405"/>
      <c r="AH25" s="406"/>
    </row>
    <row r="26" spans="1:34" ht="15" customHeight="1" x14ac:dyDescent="0.25">
      <c r="A26" s="394"/>
      <c r="B26" s="396"/>
      <c r="C26" s="394"/>
      <c r="D26" s="395"/>
      <c r="E26" s="395"/>
      <c r="F26" s="395"/>
      <c r="G26" s="395"/>
      <c r="H26" s="395"/>
      <c r="I26" s="395"/>
      <c r="J26" s="395"/>
      <c r="K26" s="395"/>
      <c r="L26" s="396"/>
      <c r="M26" s="394"/>
      <c r="N26" s="395"/>
      <c r="O26" s="395"/>
      <c r="P26" s="395"/>
      <c r="Q26" s="395"/>
      <c r="R26" s="395"/>
      <c r="S26" s="396"/>
      <c r="T26" s="410"/>
      <c r="U26" s="411"/>
      <c r="V26" s="411"/>
      <c r="W26" s="412"/>
      <c r="X26" s="353"/>
      <c r="Y26" s="354"/>
      <c r="Z26" s="354"/>
      <c r="AA26" s="354"/>
      <c r="AB26" s="354"/>
      <c r="AC26" s="354"/>
      <c r="AD26" s="354"/>
      <c r="AE26" s="354"/>
      <c r="AF26" s="354"/>
      <c r="AG26" s="354"/>
      <c r="AH26" s="355"/>
    </row>
    <row r="27" spans="1:34" ht="15" customHeight="1" thickBot="1" x14ac:dyDescent="0.3">
      <c r="A27" s="259" t="str">
        <f>HLOOKUP(Deckblatt_Cover_sheet!$CV$1,Beschriftungstabelle!$A:$B,113,FALSE)</f>
        <v>No.:</v>
      </c>
      <c r="B27" s="261"/>
      <c r="C27" s="219" t="str">
        <f>HLOOKUP(Deckblatt_Cover_sheet!$CV$1,Beschriftungstabelle!$A:$B,115,FALSE)</f>
        <v>Specifications</v>
      </c>
      <c r="D27" s="199"/>
      <c r="E27" s="199"/>
      <c r="F27" s="199"/>
      <c r="G27" s="199"/>
      <c r="H27" s="199"/>
      <c r="I27" s="199"/>
      <c r="J27" s="199"/>
      <c r="K27" s="199"/>
      <c r="L27" s="322"/>
      <c r="M27" s="219" t="str">
        <f>HLOOKUP(Deckblatt_Cover_sheet!$CV$1,Beschriftungstabelle!$A:$B,120,FALSE)</f>
        <v>Supplier:</v>
      </c>
      <c r="N27" s="199"/>
      <c r="O27" s="199"/>
      <c r="P27" s="199"/>
      <c r="Q27" s="199"/>
      <c r="R27" s="199"/>
      <c r="S27" s="322"/>
      <c r="T27" s="413" t="str">
        <f>HLOOKUP(Deckblatt_Cover_sheet!$CV$1,Beschriftungstabelle!$A:$B,118,FALSE)</f>
        <v>Yes</v>
      </c>
      <c r="U27" s="414"/>
      <c r="V27" s="413" t="str">
        <f>HLOOKUP(Deckblatt_Cover_sheet!$CV$1,Beschriftungstabelle!$A:$B,119,FALSE)</f>
        <v>No</v>
      </c>
      <c r="W27" s="414"/>
      <c r="X27" s="356"/>
      <c r="Y27" s="357"/>
      <c r="Z27" s="357"/>
      <c r="AA27" s="357"/>
      <c r="AB27" s="357"/>
      <c r="AC27" s="357"/>
      <c r="AD27" s="357"/>
      <c r="AE27" s="357"/>
      <c r="AF27" s="357"/>
      <c r="AG27" s="357"/>
      <c r="AH27" s="358"/>
    </row>
    <row r="28" spans="1:34" ht="14.25" customHeight="1" x14ac:dyDescent="0.25">
      <c r="A28" s="415"/>
      <c r="B28" s="416"/>
      <c r="C28" s="417"/>
      <c r="D28" s="418"/>
      <c r="E28" s="418"/>
      <c r="F28" s="418"/>
      <c r="G28" s="418"/>
      <c r="H28" s="418"/>
      <c r="I28" s="418"/>
      <c r="J28" s="418"/>
      <c r="K28" s="418"/>
      <c r="L28" s="419"/>
      <c r="M28" s="417"/>
      <c r="N28" s="420"/>
      <c r="O28" s="420"/>
      <c r="P28" s="420"/>
      <c r="Q28" s="420"/>
      <c r="R28" s="420"/>
      <c r="S28" s="421"/>
      <c r="T28" s="422"/>
      <c r="U28" s="423"/>
      <c r="V28" s="422"/>
      <c r="W28" s="423"/>
      <c r="X28" s="333"/>
      <c r="Y28" s="334"/>
      <c r="Z28" s="334"/>
      <c r="AA28" s="334"/>
      <c r="AB28" s="334"/>
      <c r="AC28" s="334"/>
      <c r="AD28" s="334"/>
      <c r="AE28" s="334"/>
      <c r="AF28" s="334"/>
      <c r="AG28" s="334"/>
      <c r="AH28" s="335"/>
    </row>
    <row r="29" spans="1:34" ht="14.25" customHeight="1" x14ac:dyDescent="0.25">
      <c r="A29" s="424"/>
      <c r="B29" s="380"/>
      <c r="C29" s="333"/>
      <c r="D29" s="334"/>
      <c r="E29" s="334"/>
      <c r="F29" s="334"/>
      <c r="G29" s="334"/>
      <c r="H29" s="334"/>
      <c r="I29" s="334"/>
      <c r="J29" s="334"/>
      <c r="K29" s="334"/>
      <c r="L29" s="335"/>
      <c r="M29" s="367"/>
      <c r="N29" s="368"/>
      <c r="O29" s="368"/>
      <c r="P29" s="368"/>
      <c r="Q29" s="368"/>
      <c r="R29" s="368"/>
      <c r="S29" s="369"/>
      <c r="T29" s="362"/>
      <c r="U29" s="363"/>
      <c r="V29" s="362"/>
      <c r="W29" s="363"/>
      <c r="X29" s="376"/>
      <c r="Y29" s="377"/>
      <c r="Z29" s="377"/>
      <c r="AA29" s="377"/>
      <c r="AB29" s="377"/>
      <c r="AC29" s="377"/>
      <c r="AD29" s="377"/>
      <c r="AE29" s="377"/>
      <c r="AF29" s="377"/>
      <c r="AG29" s="377"/>
      <c r="AH29" s="378"/>
    </row>
    <row r="30" spans="1:34" ht="14.25" customHeight="1" x14ac:dyDescent="0.25">
      <c r="A30" s="379"/>
      <c r="B30" s="380"/>
      <c r="C30" s="370"/>
      <c r="D30" s="371"/>
      <c r="E30" s="371"/>
      <c r="F30" s="371"/>
      <c r="G30" s="371"/>
      <c r="H30" s="371"/>
      <c r="I30" s="371"/>
      <c r="J30" s="371"/>
      <c r="K30" s="371"/>
      <c r="L30" s="372"/>
      <c r="M30" s="367"/>
      <c r="N30" s="368"/>
      <c r="O30" s="368"/>
      <c r="P30" s="368"/>
      <c r="Q30" s="368"/>
      <c r="R30" s="368"/>
      <c r="S30" s="369"/>
      <c r="T30" s="362"/>
      <c r="U30" s="363"/>
      <c r="V30" s="362"/>
      <c r="W30" s="363"/>
      <c r="X30" s="333"/>
      <c r="Y30" s="334"/>
      <c r="Z30" s="334"/>
      <c r="AA30" s="334"/>
      <c r="AB30" s="334"/>
      <c r="AC30" s="334"/>
      <c r="AD30" s="334"/>
      <c r="AE30" s="334"/>
      <c r="AF30" s="334"/>
      <c r="AG30" s="334"/>
      <c r="AH30" s="335"/>
    </row>
    <row r="31" spans="1:34" ht="14.25" customHeight="1" x14ac:dyDescent="0.25">
      <c r="A31" s="379"/>
      <c r="B31" s="380"/>
      <c r="C31" s="370"/>
      <c r="D31" s="371"/>
      <c r="E31" s="371"/>
      <c r="F31" s="371"/>
      <c r="G31" s="371"/>
      <c r="H31" s="371"/>
      <c r="I31" s="371"/>
      <c r="J31" s="371"/>
      <c r="K31" s="371"/>
      <c r="L31" s="372"/>
      <c r="M31" s="367"/>
      <c r="N31" s="368"/>
      <c r="O31" s="368"/>
      <c r="P31" s="368"/>
      <c r="Q31" s="368"/>
      <c r="R31" s="368"/>
      <c r="S31" s="369"/>
      <c r="T31" s="362"/>
      <c r="U31" s="363"/>
      <c r="V31" s="362"/>
      <c r="W31" s="363"/>
      <c r="X31" s="333"/>
      <c r="Y31" s="334"/>
      <c r="Z31" s="334"/>
      <c r="AA31" s="334"/>
      <c r="AB31" s="334"/>
      <c r="AC31" s="334"/>
      <c r="AD31" s="334"/>
      <c r="AE31" s="334"/>
      <c r="AF31" s="334"/>
      <c r="AG31" s="334"/>
      <c r="AH31" s="335"/>
    </row>
    <row r="32" spans="1:34" ht="14.25" customHeight="1" x14ac:dyDescent="0.25">
      <c r="A32" s="379"/>
      <c r="B32" s="380"/>
      <c r="C32" s="370"/>
      <c r="D32" s="371"/>
      <c r="E32" s="371"/>
      <c r="F32" s="371"/>
      <c r="G32" s="371"/>
      <c r="H32" s="371"/>
      <c r="I32" s="371"/>
      <c r="J32" s="371"/>
      <c r="K32" s="371"/>
      <c r="L32" s="372"/>
      <c r="M32" s="367"/>
      <c r="N32" s="368"/>
      <c r="O32" s="368"/>
      <c r="P32" s="368"/>
      <c r="Q32" s="368"/>
      <c r="R32" s="368"/>
      <c r="S32" s="369"/>
      <c r="T32" s="362"/>
      <c r="U32" s="363"/>
      <c r="V32" s="362"/>
      <c r="W32" s="363"/>
      <c r="X32" s="333"/>
      <c r="Y32" s="334"/>
      <c r="Z32" s="334"/>
      <c r="AA32" s="334"/>
      <c r="AB32" s="334"/>
      <c r="AC32" s="334"/>
      <c r="AD32" s="334"/>
      <c r="AE32" s="334"/>
      <c r="AF32" s="334"/>
      <c r="AG32" s="334"/>
      <c r="AH32" s="335"/>
    </row>
    <row r="33" spans="1:34" ht="14.25" customHeight="1" x14ac:dyDescent="0.25">
      <c r="A33" s="379"/>
      <c r="B33" s="380"/>
      <c r="C33" s="370"/>
      <c r="D33" s="371"/>
      <c r="E33" s="371"/>
      <c r="F33" s="371"/>
      <c r="G33" s="371"/>
      <c r="H33" s="371"/>
      <c r="I33" s="371"/>
      <c r="J33" s="371"/>
      <c r="K33" s="371"/>
      <c r="L33" s="372"/>
      <c r="M33" s="367"/>
      <c r="N33" s="368"/>
      <c r="O33" s="368"/>
      <c r="P33" s="368"/>
      <c r="Q33" s="368"/>
      <c r="R33" s="368"/>
      <c r="S33" s="369"/>
      <c r="T33" s="362"/>
      <c r="U33" s="363"/>
      <c r="V33" s="362"/>
      <c r="W33" s="363"/>
      <c r="X33" s="333"/>
      <c r="Y33" s="334"/>
      <c r="Z33" s="334"/>
      <c r="AA33" s="334"/>
      <c r="AB33" s="334"/>
      <c r="AC33" s="334"/>
      <c r="AD33" s="334"/>
      <c r="AE33" s="334"/>
      <c r="AF33" s="334"/>
      <c r="AG33" s="334"/>
      <c r="AH33" s="335"/>
    </row>
    <row r="34" spans="1:34" ht="14.25" customHeight="1" x14ac:dyDescent="0.25">
      <c r="A34" s="379"/>
      <c r="B34" s="380"/>
      <c r="C34" s="370"/>
      <c r="D34" s="371"/>
      <c r="E34" s="371"/>
      <c r="F34" s="371"/>
      <c r="G34" s="371"/>
      <c r="H34" s="371"/>
      <c r="I34" s="371"/>
      <c r="J34" s="371"/>
      <c r="K34" s="371"/>
      <c r="L34" s="372"/>
      <c r="M34" s="367"/>
      <c r="N34" s="368"/>
      <c r="O34" s="368"/>
      <c r="P34" s="368"/>
      <c r="Q34" s="368"/>
      <c r="R34" s="368"/>
      <c r="S34" s="369"/>
      <c r="T34" s="362"/>
      <c r="U34" s="363"/>
      <c r="V34" s="362"/>
      <c r="W34" s="363"/>
      <c r="X34" s="333"/>
      <c r="Y34" s="334"/>
      <c r="Z34" s="334"/>
      <c r="AA34" s="334"/>
      <c r="AB34" s="334"/>
      <c r="AC34" s="334"/>
      <c r="AD34" s="334"/>
      <c r="AE34" s="334"/>
      <c r="AF34" s="334"/>
      <c r="AG34" s="334"/>
      <c r="AH34" s="335"/>
    </row>
    <row r="35" spans="1:34" ht="14.25" customHeight="1" x14ac:dyDescent="0.25">
      <c r="A35" s="379"/>
      <c r="B35" s="380"/>
      <c r="C35" s="370"/>
      <c r="D35" s="371"/>
      <c r="E35" s="371"/>
      <c r="F35" s="371"/>
      <c r="G35" s="371"/>
      <c r="H35" s="371"/>
      <c r="I35" s="371"/>
      <c r="J35" s="371"/>
      <c r="K35" s="371"/>
      <c r="L35" s="372"/>
      <c r="M35" s="367"/>
      <c r="N35" s="368"/>
      <c r="O35" s="368"/>
      <c r="P35" s="368"/>
      <c r="Q35" s="368"/>
      <c r="R35" s="368"/>
      <c r="S35" s="369"/>
      <c r="T35" s="362"/>
      <c r="U35" s="363"/>
      <c r="V35" s="362"/>
      <c r="W35" s="363"/>
      <c r="X35" s="333"/>
      <c r="Y35" s="334"/>
      <c r="Z35" s="334"/>
      <c r="AA35" s="334"/>
      <c r="AB35" s="334"/>
      <c r="AC35" s="334"/>
      <c r="AD35" s="334"/>
      <c r="AE35" s="334"/>
      <c r="AF35" s="334"/>
      <c r="AG35" s="334"/>
      <c r="AH35" s="335"/>
    </row>
    <row r="36" spans="1:34" ht="14.25" customHeight="1" x14ac:dyDescent="0.25">
      <c r="A36" s="379"/>
      <c r="B36" s="380"/>
      <c r="C36" s="370"/>
      <c r="D36" s="371"/>
      <c r="E36" s="371"/>
      <c r="F36" s="371"/>
      <c r="G36" s="371"/>
      <c r="H36" s="371"/>
      <c r="I36" s="371"/>
      <c r="J36" s="371"/>
      <c r="K36" s="371"/>
      <c r="L36" s="372"/>
      <c r="M36" s="367"/>
      <c r="N36" s="368"/>
      <c r="O36" s="368"/>
      <c r="P36" s="368"/>
      <c r="Q36" s="368"/>
      <c r="R36" s="368"/>
      <c r="S36" s="369"/>
      <c r="T36" s="362"/>
      <c r="U36" s="363"/>
      <c r="V36" s="362"/>
      <c r="W36" s="363"/>
      <c r="X36" s="333"/>
      <c r="Y36" s="334"/>
      <c r="Z36" s="334"/>
      <c r="AA36" s="334"/>
      <c r="AB36" s="334"/>
      <c r="AC36" s="334"/>
      <c r="AD36" s="334"/>
      <c r="AE36" s="334"/>
      <c r="AF36" s="334"/>
      <c r="AG36" s="334"/>
      <c r="AH36" s="335"/>
    </row>
    <row r="37" spans="1:34" ht="14.25" customHeight="1" x14ac:dyDescent="0.25">
      <c r="A37" s="379"/>
      <c r="B37" s="380"/>
      <c r="C37" s="370"/>
      <c r="D37" s="371"/>
      <c r="E37" s="371"/>
      <c r="F37" s="371"/>
      <c r="G37" s="371"/>
      <c r="H37" s="371"/>
      <c r="I37" s="371"/>
      <c r="J37" s="371"/>
      <c r="K37" s="371"/>
      <c r="L37" s="372"/>
      <c r="M37" s="367"/>
      <c r="N37" s="368"/>
      <c r="O37" s="368"/>
      <c r="P37" s="368"/>
      <c r="Q37" s="368"/>
      <c r="R37" s="368"/>
      <c r="S37" s="369"/>
      <c r="T37" s="362"/>
      <c r="U37" s="363"/>
      <c r="V37" s="362"/>
      <c r="W37" s="363"/>
      <c r="X37" s="333"/>
      <c r="Y37" s="334"/>
      <c r="Z37" s="334"/>
      <c r="AA37" s="334"/>
      <c r="AB37" s="334"/>
      <c r="AC37" s="334"/>
      <c r="AD37" s="334"/>
      <c r="AE37" s="334"/>
      <c r="AF37" s="334"/>
      <c r="AG37" s="334"/>
      <c r="AH37" s="335"/>
    </row>
    <row r="38" spans="1:34" ht="14.25" customHeight="1" x14ac:dyDescent="0.25">
      <c r="A38" s="379"/>
      <c r="B38" s="380"/>
      <c r="C38" s="370"/>
      <c r="D38" s="371"/>
      <c r="E38" s="371"/>
      <c r="F38" s="371"/>
      <c r="G38" s="371"/>
      <c r="H38" s="371"/>
      <c r="I38" s="371"/>
      <c r="J38" s="371"/>
      <c r="K38" s="371"/>
      <c r="L38" s="372"/>
      <c r="M38" s="367"/>
      <c r="N38" s="368"/>
      <c r="O38" s="368"/>
      <c r="P38" s="368"/>
      <c r="Q38" s="368"/>
      <c r="R38" s="368"/>
      <c r="S38" s="369"/>
      <c r="T38" s="362"/>
      <c r="U38" s="363"/>
      <c r="V38" s="362"/>
      <c r="W38" s="363"/>
      <c r="X38" s="333"/>
      <c r="Y38" s="334"/>
      <c r="Z38" s="334"/>
      <c r="AA38" s="334"/>
      <c r="AB38" s="334"/>
      <c r="AC38" s="334"/>
      <c r="AD38" s="334"/>
      <c r="AE38" s="334"/>
      <c r="AF38" s="334"/>
      <c r="AG38" s="334"/>
      <c r="AH38" s="335"/>
    </row>
    <row r="39" spans="1:34" ht="14.25" customHeight="1" x14ac:dyDescent="0.25">
      <c r="A39" s="379"/>
      <c r="B39" s="380"/>
      <c r="C39" s="370"/>
      <c r="D39" s="371"/>
      <c r="E39" s="371"/>
      <c r="F39" s="371"/>
      <c r="G39" s="371"/>
      <c r="H39" s="371"/>
      <c r="I39" s="371"/>
      <c r="J39" s="371"/>
      <c r="K39" s="371"/>
      <c r="L39" s="372"/>
      <c r="M39" s="367"/>
      <c r="N39" s="368"/>
      <c r="O39" s="368"/>
      <c r="P39" s="368"/>
      <c r="Q39" s="368"/>
      <c r="R39" s="368"/>
      <c r="S39" s="369"/>
      <c r="T39" s="362"/>
      <c r="U39" s="363"/>
      <c r="V39" s="362"/>
      <c r="W39" s="363"/>
      <c r="X39" s="333"/>
      <c r="Y39" s="334"/>
      <c r="Z39" s="334"/>
      <c r="AA39" s="334"/>
      <c r="AB39" s="334"/>
      <c r="AC39" s="334"/>
      <c r="AD39" s="334"/>
      <c r="AE39" s="334"/>
      <c r="AF39" s="334"/>
      <c r="AG39" s="334"/>
      <c r="AH39" s="335"/>
    </row>
    <row r="40" spans="1:34" ht="14.25" customHeight="1" x14ac:dyDescent="0.25">
      <c r="A40" s="323"/>
      <c r="B40" s="324"/>
      <c r="C40" s="370"/>
      <c r="D40" s="371"/>
      <c r="E40" s="371"/>
      <c r="F40" s="371"/>
      <c r="G40" s="371"/>
      <c r="H40" s="371"/>
      <c r="I40" s="371"/>
      <c r="J40" s="371"/>
      <c r="K40" s="371"/>
      <c r="L40" s="372"/>
      <c r="M40" s="367"/>
      <c r="N40" s="368"/>
      <c r="O40" s="368"/>
      <c r="P40" s="368"/>
      <c r="Q40" s="368"/>
      <c r="R40" s="368"/>
      <c r="S40" s="369"/>
      <c r="T40" s="362"/>
      <c r="U40" s="363"/>
      <c r="V40" s="362"/>
      <c r="W40" s="363"/>
      <c r="X40" s="376"/>
      <c r="Y40" s="377"/>
      <c r="Z40" s="377"/>
      <c r="AA40" s="377"/>
      <c r="AB40" s="377"/>
      <c r="AC40" s="377"/>
      <c r="AD40" s="377"/>
      <c r="AE40" s="377"/>
      <c r="AF40" s="377"/>
      <c r="AG40" s="377"/>
      <c r="AH40" s="378"/>
    </row>
    <row r="41" spans="1:34" ht="14.25" customHeight="1" x14ac:dyDescent="0.25">
      <c r="A41" s="323"/>
      <c r="B41" s="324"/>
      <c r="C41" s="370"/>
      <c r="D41" s="371"/>
      <c r="E41" s="371"/>
      <c r="F41" s="371"/>
      <c r="G41" s="371"/>
      <c r="H41" s="371"/>
      <c r="I41" s="371"/>
      <c r="J41" s="371"/>
      <c r="K41" s="371"/>
      <c r="L41" s="372"/>
      <c r="M41" s="367"/>
      <c r="N41" s="368"/>
      <c r="O41" s="368"/>
      <c r="P41" s="368"/>
      <c r="Q41" s="368"/>
      <c r="R41" s="368"/>
      <c r="S41" s="369"/>
      <c r="T41" s="362"/>
      <c r="U41" s="363"/>
      <c r="V41" s="362"/>
      <c r="W41" s="363"/>
      <c r="X41" s="376"/>
      <c r="Y41" s="377"/>
      <c r="Z41" s="377"/>
      <c r="AA41" s="377"/>
      <c r="AB41" s="377"/>
      <c r="AC41" s="377"/>
      <c r="AD41" s="377"/>
      <c r="AE41" s="377"/>
      <c r="AF41" s="377"/>
      <c r="AG41" s="377"/>
      <c r="AH41" s="378"/>
    </row>
    <row r="42" spans="1:34" ht="14.25" customHeight="1" x14ac:dyDescent="0.25">
      <c r="A42" s="323"/>
      <c r="B42" s="324"/>
      <c r="C42" s="370"/>
      <c r="D42" s="371"/>
      <c r="E42" s="371"/>
      <c r="F42" s="371"/>
      <c r="G42" s="371"/>
      <c r="H42" s="371"/>
      <c r="I42" s="371"/>
      <c r="J42" s="371"/>
      <c r="K42" s="371"/>
      <c r="L42" s="372"/>
      <c r="M42" s="367"/>
      <c r="N42" s="368"/>
      <c r="O42" s="368"/>
      <c r="P42" s="368"/>
      <c r="Q42" s="368"/>
      <c r="R42" s="368"/>
      <c r="S42" s="369"/>
      <c r="T42" s="362"/>
      <c r="U42" s="363"/>
      <c r="V42" s="362"/>
      <c r="W42" s="363"/>
      <c r="X42" s="376"/>
      <c r="Y42" s="377"/>
      <c r="Z42" s="377"/>
      <c r="AA42" s="377"/>
      <c r="AB42" s="377"/>
      <c r="AC42" s="377"/>
      <c r="AD42" s="377"/>
      <c r="AE42" s="377"/>
      <c r="AF42" s="377"/>
      <c r="AG42" s="377"/>
      <c r="AH42" s="378"/>
    </row>
    <row r="43" spans="1:34" ht="14.25" customHeight="1" x14ac:dyDescent="0.25">
      <c r="A43" s="323"/>
      <c r="B43" s="324"/>
      <c r="C43" s="370"/>
      <c r="D43" s="371"/>
      <c r="E43" s="371"/>
      <c r="F43" s="371"/>
      <c r="G43" s="371"/>
      <c r="H43" s="371"/>
      <c r="I43" s="371"/>
      <c r="J43" s="371"/>
      <c r="K43" s="371"/>
      <c r="L43" s="372"/>
      <c r="M43" s="367"/>
      <c r="N43" s="368"/>
      <c r="O43" s="368"/>
      <c r="P43" s="368"/>
      <c r="Q43" s="368"/>
      <c r="R43" s="368"/>
      <c r="S43" s="369"/>
      <c r="T43" s="362"/>
      <c r="U43" s="363"/>
      <c r="V43" s="362"/>
      <c r="W43" s="363"/>
      <c r="X43" s="376"/>
      <c r="Y43" s="377"/>
      <c r="Z43" s="377"/>
      <c r="AA43" s="377"/>
      <c r="AB43" s="377"/>
      <c r="AC43" s="377"/>
      <c r="AD43" s="377"/>
      <c r="AE43" s="377"/>
      <c r="AF43" s="377"/>
      <c r="AG43" s="377"/>
      <c r="AH43" s="378"/>
    </row>
    <row r="44" spans="1:34" ht="14.25" customHeight="1" x14ac:dyDescent="0.25">
      <c r="A44" s="323"/>
      <c r="B44" s="324"/>
      <c r="C44" s="370"/>
      <c r="D44" s="371"/>
      <c r="E44" s="371"/>
      <c r="F44" s="371"/>
      <c r="G44" s="371"/>
      <c r="H44" s="371"/>
      <c r="I44" s="371"/>
      <c r="J44" s="371"/>
      <c r="K44" s="371"/>
      <c r="L44" s="372"/>
      <c r="M44" s="367"/>
      <c r="N44" s="368"/>
      <c r="O44" s="368"/>
      <c r="P44" s="368"/>
      <c r="Q44" s="368"/>
      <c r="R44" s="368"/>
      <c r="S44" s="369"/>
      <c r="T44" s="362"/>
      <c r="U44" s="363"/>
      <c r="V44" s="362"/>
      <c r="W44" s="363"/>
      <c r="X44" s="333"/>
      <c r="Y44" s="334"/>
      <c r="Z44" s="334"/>
      <c r="AA44" s="334"/>
      <c r="AB44" s="334"/>
      <c r="AC44" s="334"/>
      <c r="AD44" s="334"/>
      <c r="AE44" s="334"/>
      <c r="AF44" s="334"/>
      <c r="AG44" s="334"/>
      <c r="AH44" s="335"/>
    </row>
    <row r="45" spans="1:34" ht="14.25" customHeight="1" x14ac:dyDescent="0.25">
      <c r="A45" s="323"/>
      <c r="B45" s="324"/>
      <c r="C45" s="370"/>
      <c r="D45" s="371"/>
      <c r="E45" s="371"/>
      <c r="F45" s="371"/>
      <c r="G45" s="371"/>
      <c r="H45" s="371"/>
      <c r="I45" s="371"/>
      <c r="J45" s="371"/>
      <c r="K45" s="371"/>
      <c r="L45" s="372"/>
      <c r="M45" s="367"/>
      <c r="N45" s="368"/>
      <c r="O45" s="368"/>
      <c r="P45" s="368"/>
      <c r="Q45" s="368"/>
      <c r="R45" s="368"/>
      <c r="S45" s="369"/>
      <c r="T45" s="362"/>
      <c r="U45" s="363"/>
      <c r="V45" s="362"/>
      <c r="W45" s="363"/>
      <c r="X45" s="333"/>
      <c r="Y45" s="334"/>
      <c r="Z45" s="334"/>
      <c r="AA45" s="334"/>
      <c r="AB45" s="334"/>
      <c r="AC45" s="334"/>
      <c r="AD45" s="334"/>
      <c r="AE45" s="334"/>
      <c r="AF45" s="334"/>
      <c r="AG45" s="334"/>
      <c r="AH45" s="335"/>
    </row>
    <row r="46" spans="1:34" ht="14.25" customHeight="1" x14ac:dyDescent="0.25">
      <c r="A46" s="323"/>
      <c r="B46" s="324"/>
      <c r="C46" s="373"/>
      <c r="D46" s="374"/>
      <c r="E46" s="374"/>
      <c r="F46" s="374"/>
      <c r="G46" s="374"/>
      <c r="H46" s="374"/>
      <c r="I46" s="374"/>
      <c r="J46" s="374"/>
      <c r="K46" s="374"/>
      <c r="L46" s="375"/>
      <c r="M46" s="367"/>
      <c r="N46" s="368"/>
      <c r="O46" s="368"/>
      <c r="P46" s="368"/>
      <c r="Q46" s="368"/>
      <c r="R46" s="368"/>
      <c r="S46" s="369"/>
      <c r="T46" s="362"/>
      <c r="U46" s="363"/>
      <c r="V46" s="362"/>
      <c r="W46" s="363"/>
      <c r="X46" s="333"/>
      <c r="Y46" s="334"/>
      <c r="Z46" s="334"/>
      <c r="AA46" s="334"/>
      <c r="AB46" s="334"/>
      <c r="AC46" s="334"/>
      <c r="AD46" s="334"/>
      <c r="AE46" s="334"/>
      <c r="AF46" s="334"/>
      <c r="AG46" s="334"/>
      <c r="AH46" s="335"/>
    </row>
    <row r="47" spans="1:34" ht="14.25" customHeight="1" x14ac:dyDescent="0.25">
      <c r="A47" s="323"/>
      <c r="B47" s="324"/>
      <c r="C47" s="359"/>
      <c r="D47" s="360"/>
      <c r="E47" s="360"/>
      <c r="F47" s="360"/>
      <c r="G47" s="360"/>
      <c r="H47" s="360"/>
      <c r="I47" s="360"/>
      <c r="J47" s="360"/>
      <c r="K47" s="360"/>
      <c r="L47" s="361"/>
      <c r="M47" s="364"/>
      <c r="N47" s="365"/>
      <c r="O47" s="365"/>
      <c r="P47" s="365"/>
      <c r="Q47" s="365"/>
      <c r="R47" s="365"/>
      <c r="S47" s="366"/>
      <c r="T47" s="362"/>
      <c r="U47" s="363"/>
      <c r="V47" s="362"/>
      <c r="W47" s="363"/>
      <c r="X47" s="333"/>
      <c r="Y47" s="334"/>
      <c r="Z47" s="334"/>
      <c r="AA47" s="334"/>
      <c r="AB47" s="334"/>
      <c r="AC47" s="334"/>
      <c r="AD47" s="334"/>
      <c r="AE47" s="334"/>
      <c r="AF47" s="334"/>
      <c r="AG47" s="334"/>
      <c r="AH47" s="335"/>
    </row>
    <row r="48" spans="1:34" ht="14.25" customHeight="1" x14ac:dyDescent="0.25">
      <c r="A48" s="323"/>
      <c r="B48" s="324"/>
      <c r="C48" s="359"/>
      <c r="D48" s="360"/>
      <c r="E48" s="360"/>
      <c r="F48" s="360"/>
      <c r="G48" s="360"/>
      <c r="H48" s="360"/>
      <c r="I48" s="360"/>
      <c r="J48" s="360"/>
      <c r="K48" s="360"/>
      <c r="L48" s="361"/>
      <c r="M48" s="367"/>
      <c r="N48" s="368"/>
      <c r="O48" s="368"/>
      <c r="P48" s="368"/>
      <c r="Q48" s="368"/>
      <c r="R48" s="368"/>
      <c r="S48" s="369"/>
      <c r="T48" s="362"/>
      <c r="U48" s="363"/>
      <c r="V48" s="362"/>
      <c r="W48" s="363"/>
      <c r="X48" s="333"/>
      <c r="Y48" s="334"/>
      <c r="Z48" s="334"/>
      <c r="AA48" s="334"/>
      <c r="AB48" s="334"/>
      <c r="AC48" s="334"/>
      <c r="AD48" s="334"/>
      <c r="AE48" s="334"/>
      <c r="AF48" s="334"/>
      <c r="AG48" s="334"/>
      <c r="AH48" s="335"/>
    </row>
    <row r="49" spans="1:34" ht="14.25" customHeight="1" x14ac:dyDescent="0.25">
      <c r="A49" s="323"/>
      <c r="B49" s="324"/>
      <c r="C49" s="370"/>
      <c r="D49" s="371"/>
      <c r="E49" s="371"/>
      <c r="F49" s="371"/>
      <c r="G49" s="371"/>
      <c r="H49" s="371"/>
      <c r="I49" s="371"/>
      <c r="J49" s="371"/>
      <c r="K49" s="371"/>
      <c r="L49" s="372"/>
      <c r="M49" s="364"/>
      <c r="N49" s="365"/>
      <c r="O49" s="365"/>
      <c r="P49" s="365"/>
      <c r="Q49" s="365"/>
      <c r="R49" s="365"/>
      <c r="S49" s="366"/>
      <c r="T49" s="362"/>
      <c r="U49" s="363"/>
      <c r="V49" s="362"/>
      <c r="W49" s="363"/>
      <c r="X49" s="333"/>
      <c r="Y49" s="334"/>
      <c r="Z49" s="334"/>
      <c r="AA49" s="334"/>
      <c r="AB49" s="334"/>
      <c r="AC49" s="334"/>
      <c r="AD49" s="334"/>
      <c r="AE49" s="334"/>
      <c r="AF49" s="334"/>
      <c r="AG49" s="334"/>
      <c r="AH49" s="335"/>
    </row>
    <row r="50" spans="1:34" ht="14.25" customHeight="1" x14ac:dyDescent="0.25">
      <c r="A50" s="323"/>
      <c r="B50" s="324"/>
      <c r="C50" s="359"/>
      <c r="D50" s="360"/>
      <c r="E50" s="360"/>
      <c r="F50" s="360"/>
      <c r="G50" s="360"/>
      <c r="H50" s="360"/>
      <c r="I50" s="360"/>
      <c r="J50" s="360"/>
      <c r="K50" s="360"/>
      <c r="L50" s="361"/>
      <c r="M50" s="364"/>
      <c r="N50" s="365"/>
      <c r="O50" s="365"/>
      <c r="P50" s="365"/>
      <c r="Q50" s="365"/>
      <c r="R50" s="365"/>
      <c r="S50" s="366"/>
      <c r="T50" s="362"/>
      <c r="U50" s="363"/>
      <c r="V50" s="362"/>
      <c r="W50" s="363"/>
      <c r="X50" s="333"/>
      <c r="Y50" s="334"/>
      <c r="Z50" s="334"/>
      <c r="AA50" s="334"/>
      <c r="AB50" s="334"/>
      <c r="AC50" s="334"/>
      <c r="AD50" s="334"/>
      <c r="AE50" s="334"/>
      <c r="AF50" s="334"/>
      <c r="AG50" s="334"/>
      <c r="AH50" s="335"/>
    </row>
    <row r="51" spans="1:34" ht="14.25" customHeight="1" x14ac:dyDescent="0.25">
      <c r="A51" s="323"/>
      <c r="B51" s="324"/>
      <c r="C51" s="370"/>
      <c r="D51" s="371"/>
      <c r="E51" s="371"/>
      <c r="F51" s="371"/>
      <c r="G51" s="371"/>
      <c r="H51" s="371"/>
      <c r="I51" s="371"/>
      <c r="J51" s="371"/>
      <c r="K51" s="371"/>
      <c r="L51" s="372"/>
      <c r="M51" s="364"/>
      <c r="N51" s="365"/>
      <c r="O51" s="365"/>
      <c r="P51" s="365"/>
      <c r="Q51" s="365"/>
      <c r="R51" s="365"/>
      <c r="S51" s="366"/>
      <c r="T51" s="362"/>
      <c r="U51" s="363"/>
      <c r="V51" s="362"/>
      <c r="W51" s="363"/>
      <c r="X51" s="333"/>
      <c r="Y51" s="334"/>
      <c r="Z51" s="334"/>
      <c r="AA51" s="334"/>
      <c r="AB51" s="334"/>
      <c r="AC51" s="334"/>
      <c r="AD51" s="334"/>
      <c r="AE51" s="334"/>
      <c r="AF51" s="334"/>
      <c r="AG51" s="334"/>
      <c r="AH51" s="335"/>
    </row>
    <row r="52" spans="1:34" ht="14.25" customHeight="1" x14ac:dyDescent="0.25">
      <c r="A52" s="323"/>
      <c r="B52" s="324"/>
      <c r="C52" s="359"/>
      <c r="D52" s="360"/>
      <c r="E52" s="360"/>
      <c r="F52" s="360"/>
      <c r="G52" s="360"/>
      <c r="H52" s="360"/>
      <c r="I52" s="360"/>
      <c r="J52" s="360"/>
      <c r="K52" s="360"/>
      <c r="L52" s="361"/>
      <c r="M52" s="367"/>
      <c r="N52" s="368"/>
      <c r="O52" s="368"/>
      <c r="P52" s="368"/>
      <c r="Q52" s="368"/>
      <c r="R52" s="368"/>
      <c r="S52" s="369"/>
      <c r="T52" s="362"/>
      <c r="U52" s="363"/>
      <c r="V52" s="362"/>
      <c r="W52" s="363"/>
      <c r="X52" s="333"/>
      <c r="Y52" s="334"/>
      <c r="Z52" s="334"/>
      <c r="AA52" s="334"/>
      <c r="AB52" s="334"/>
      <c r="AC52" s="334"/>
      <c r="AD52" s="334"/>
      <c r="AE52" s="334"/>
      <c r="AF52" s="334"/>
      <c r="AG52" s="334"/>
      <c r="AH52" s="335"/>
    </row>
    <row r="53" spans="1:34" ht="14.25" customHeight="1" x14ac:dyDescent="0.25">
      <c r="A53" s="323"/>
      <c r="B53" s="324"/>
      <c r="C53" s="359"/>
      <c r="D53" s="360"/>
      <c r="E53" s="360"/>
      <c r="F53" s="360"/>
      <c r="G53" s="360"/>
      <c r="H53" s="360"/>
      <c r="I53" s="360"/>
      <c r="J53" s="360"/>
      <c r="K53" s="360"/>
      <c r="L53" s="361"/>
      <c r="M53" s="364"/>
      <c r="N53" s="365"/>
      <c r="O53" s="365"/>
      <c r="P53" s="365"/>
      <c r="Q53" s="365"/>
      <c r="R53" s="365"/>
      <c r="S53" s="366"/>
      <c r="T53" s="362"/>
      <c r="U53" s="363"/>
      <c r="V53" s="362"/>
      <c r="W53" s="363"/>
      <c r="X53" s="333"/>
      <c r="Y53" s="334"/>
      <c r="Z53" s="334"/>
      <c r="AA53" s="334"/>
      <c r="AB53" s="334"/>
      <c r="AC53" s="334"/>
      <c r="AD53" s="334"/>
      <c r="AE53" s="334"/>
      <c r="AF53" s="334"/>
      <c r="AG53" s="334"/>
      <c r="AH53" s="335"/>
    </row>
    <row r="54" spans="1:34" ht="14.25" customHeight="1" x14ac:dyDescent="0.25">
      <c r="A54" s="323"/>
      <c r="B54" s="324"/>
      <c r="C54" s="359"/>
      <c r="D54" s="360"/>
      <c r="E54" s="360"/>
      <c r="F54" s="360"/>
      <c r="G54" s="360"/>
      <c r="H54" s="360"/>
      <c r="I54" s="360"/>
      <c r="J54" s="360"/>
      <c r="K54" s="360"/>
      <c r="L54" s="361"/>
      <c r="M54" s="364"/>
      <c r="N54" s="365"/>
      <c r="O54" s="365"/>
      <c r="P54" s="365"/>
      <c r="Q54" s="365"/>
      <c r="R54" s="365"/>
      <c r="S54" s="366"/>
      <c r="T54" s="362"/>
      <c r="U54" s="363"/>
      <c r="V54" s="362"/>
      <c r="W54" s="363"/>
      <c r="X54" s="333"/>
      <c r="Y54" s="334"/>
      <c r="Z54" s="334"/>
      <c r="AA54" s="334"/>
      <c r="AB54" s="334"/>
      <c r="AC54" s="334"/>
      <c r="AD54" s="334"/>
      <c r="AE54" s="334"/>
      <c r="AF54" s="334"/>
      <c r="AG54" s="334"/>
      <c r="AH54" s="335"/>
    </row>
    <row r="55" spans="1:34" ht="14.25" customHeight="1" x14ac:dyDescent="0.25">
      <c r="A55" s="323"/>
      <c r="B55" s="324"/>
      <c r="C55" s="359"/>
      <c r="D55" s="360"/>
      <c r="E55" s="360"/>
      <c r="F55" s="360"/>
      <c r="G55" s="360"/>
      <c r="H55" s="360"/>
      <c r="I55" s="360"/>
      <c r="J55" s="360"/>
      <c r="K55" s="360"/>
      <c r="L55" s="361"/>
      <c r="M55" s="364"/>
      <c r="N55" s="365"/>
      <c r="O55" s="365"/>
      <c r="P55" s="365"/>
      <c r="Q55" s="365"/>
      <c r="R55" s="365"/>
      <c r="S55" s="366"/>
      <c r="T55" s="362"/>
      <c r="U55" s="363"/>
      <c r="V55" s="362"/>
      <c r="W55" s="363"/>
      <c r="X55" s="333"/>
      <c r="Y55" s="334"/>
      <c r="Z55" s="334"/>
      <c r="AA55" s="334"/>
      <c r="AB55" s="334"/>
      <c r="AC55" s="334"/>
      <c r="AD55" s="334"/>
      <c r="AE55" s="334"/>
      <c r="AF55" s="334"/>
      <c r="AG55" s="334"/>
      <c r="AH55" s="335"/>
    </row>
    <row r="56" spans="1:34" ht="14.25" customHeight="1" x14ac:dyDescent="0.25">
      <c r="A56" s="323"/>
      <c r="B56" s="324"/>
      <c r="C56" s="359"/>
      <c r="D56" s="360"/>
      <c r="E56" s="360"/>
      <c r="F56" s="360"/>
      <c r="G56" s="360"/>
      <c r="H56" s="360"/>
      <c r="I56" s="360"/>
      <c r="J56" s="360"/>
      <c r="K56" s="360"/>
      <c r="L56" s="361"/>
      <c r="M56" s="367"/>
      <c r="N56" s="368"/>
      <c r="O56" s="368"/>
      <c r="P56" s="368"/>
      <c r="Q56" s="368"/>
      <c r="R56" s="368"/>
      <c r="S56" s="369"/>
      <c r="T56" s="362"/>
      <c r="U56" s="363"/>
      <c r="V56" s="362"/>
      <c r="W56" s="363"/>
      <c r="X56" s="333"/>
      <c r="Y56" s="334"/>
      <c r="Z56" s="334"/>
      <c r="AA56" s="334"/>
      <c r="AB56" s="334"/>
      <c r="AC56" s="334"/>
      <c r="AD56" s="334"/>
      <c r="AE56" s="334"/>
      <c r="AF56" s="334"/>
      <c r="AG56" s="334"/>
      <c r="AH56" s="335"/>
    </row>
    <row r="57" spans="1:34" ht="14.25" customHeight="1" x14ac:dyDescent="0.25">
      <c r="A57" s="323"/>
      <c r="B57" s="324"/>
      <c r="C57" s="359"/>
      <c r="D57" s="360"/>
      <c r="E57" s="360"/>
      <c r="F57" s="360"/>
      <c r="G57" s="360"/>
      <c r="H57" s="360"/>
      <c r="I57" s="360"/>
      <c r="J57" s="360"/>
      <c r="K57" s="360"/>
      <c r="L57" s="361"/>
      <c r="M57" s="364"/>
      <c r="N57" s="365"/>
      <c r="O57" s="365"/>
      <c r="P57" s="365"/>
      <c r="Q57" s="365"/>
      <c r="R57" s="365"/>
      <c r="S57" s="366"/>
      <c r="T57" s="362"/>
      <c r="U57" s="363"/>
      <c r="V57" s="362"/>
      <c r="W57" s="363"/>
      <c r="X57" s="333"/>
      <c r="Y57" s="334"/>
      <c r="Z57" s="334"/>
      <c r="AA57" s="334"/>
      <c r="AB57" s="334"/>
      <c r="AC57" s="334"/>
      <c r="AD57" s="334"/>
      <c r="AE57" s="334"/>
      <c r="AF57" s="334"/>
      <c r="AG57" s="334"/>
      <c r="AH57" s="335"/>
    </row>
    <row r="58" spans="1:34" ht="14.25" customHeight="1" x14ac:dyDescent="0.25">
      <c r="A58" s="323"/>
      <c r="B58" s="324"/>
      <c r="C58" s="359"/>
      <c r="D58" s="360"/>
      <c r="E58" s="360"/>
      <c r="F58" s="360"/>
      <c r="G58" s="360"/>
      <c r="H58" s="360"/>
      <c r="I58" s="360"/>
      <c r="J58" s="360"/>
      <c r="K58" s="360"/>
      <c r="L58" s="361"/>
      <c r="M58" s="364"/>
      <c r="N58" s="365"/>
      <c r="O58" s="365"/>
      <c r="P58" s="365"/>
      <c r="Q58" s="365"/>
      <c r="R58" s="365"/>
      <c r="S58" s="366"/>
      <c r="T58" s="362"/>
      <c r="U58" s="363"/>
      <c r="V58" s="362"/>
      <c r="W58" s="363"/>
      <c r="X58" s="333"/>
      <c r="Y58" s="334"/>
      <c r="Z58" s="334"/>
      <c r="AA58" s="334"/>
      <c r="AB58" s="334"/>
      <c r="AC58" s="334"/>
      <c r="AD58" s="334"/>
      <c r="AE58" s="334"/>
      <c r="AF58" s="334"/>
      <c r="AG58" s="334"/>
      <c r="AH58" s="335"/>
    </row>
    <row r="59" spans="1:34" ht="14.25" customHeight="1" x14ac:dyDescent="0.25">
      <c r="A59" s="323"/>
      <c r="B59" s="324"/>
      <c r="C59" s="325"/>
      <c r="D59" s="326"/>
      <c r="E59" s="326"/>
      <c r="F59" s="326"/>
      <c r="G59" s="326"/>
      <c r="H59" s="326"/>
      <c r="I59" s="326"/>
      <c r="J59" s="326"/>
      <c r="K59" s="326"/>
      <c r="L59" s="327"/>
      <c r="M59" s="328"/>
      <c r="N59" s="329"/>
      <c r="O59" s="329"/>
      <c r="P59" s="329"/>
      <c r="Q59" s="329"/>
      <c r="R59" s="329"/>
      <c r="S59" s="330"/>
      <c r="T59" s="362"/>
      <c r="U59" s="363"/>
      <c r="V59" s="362"/>
      <c r="W59" s="363"/>
      <c r="X59" s="333"/>
      <c r="Y59" s="334"/>
      <c r="Z59" s="334"/>
      <c r="AA59" s="334"/>
      <c r="AB59" s="334"/>
      <c r="AC59" s="334"/>
      <c r="AD59" s="334"/>
      <c r="AE59" s="334"/>
      <c r="AF59" s="334"/>
      <c r="AG59" s="334"/>
      <c r="AH59" s="335"/>
    </row>
    <row r="60" spans="1:34" ht="14.25" customHeight="1" x14ac:dyDescent="0.25">
      <c r="A60" s="323"/>
      <c r="B60" s="324"/>
      <c r="C60" s="359"/>
      <c r="D60" s="360"/>
      <c r="E60" s="360"/>
      <c r="F60" s="360"/>
      <c r="G60" s="360"/>
      <c r="H60" s="360"/>
      <c r="I60" s="360"/>
      <c r="J60" s="360"/>
      <c r="K60" s="360"/>
      <c r="L60" s="361"/>
      <c r="M60" s="328"/>
      <c r="N60" s="329"/>
      <c r="O60" s="329"/>
      <c r="P60" s="329"/>
      <c r="Q60" s="329"/>
      <c r="R60" s="329"/>
      <c r="S60" s="330"/>
      <c r="T60" s="362"/>
      <c r="U60" s="363"/>
      <c r="V60" s="362"/>
      <c r="W60" s="363"/>
      <c r="X60" s="333"/>
      <c r="Y60" s="334"/>
      <c r="Z60" s="334"/>
      <c r="AA60" s="334"/>
      <c r="AB60" s="334"/>
      <c r="AC60" s="334"/>
      <c r="AD60" s="334"/>
      <c r="AE60" s="334"/>
      <c r="AF60" s="334"/>
      <c r="AG60" s="334"/>
      <c r="AH60" s="335"/>
    </row>
    <row r="61" spans="1:34" ht="14.25" customHeight="1" x14ac:dyDescent="0.25">
      <c r="A61" s="323"/>
      <c r="B61" s="324"/>
      <c r="C61" s="325"/>
      <c r="D61" s="326"/>
      <c r="E61" s="326"/>
      <c r="F61" s="326"/>
      <c r="G61" s="326"/>
      <c r="H61" s="326"/>
      <c r="I61" s="326"/>
      <c r="J61" s="326"/>
      <c r="K61" s="326"/>
      <c r="L61" s="327"/>
      <c r="M61" s="328"/>
      <c r="N61" s="329"/>
      <c r="O61" s="329"/>
      <c r="P61" s="329"/>
      <c r="Q61" s="329"/>
      <c r="R61" s="329"/>
      <c r="S61" s="330"/>
      <c r="T61" s="362"/>
      <c r="U61" s="363"/>
      <c r="V61" s="362"/>
      <c r="W61" s="363"/>
      <c r="X61" s="333"/>
      <c r="Y61" s="334"/>
      <c r="Z61" s="334"/>
      <c r="AA61" s="334"/>
      <c r="AB61" s="334"/>
      <c r="AC61" s="334"/>
      <c r="AD61" s="334"/>
      <c r="AE61" s="334"/>
      <c r="AF61" s="334"/>
      <c r="AG61" s="334"/>
      <c r="AH61" s="335"/>
    </row>
    <row r="62" spans="1:34" ht="14.25" customHeight="1" x14ac:dyDescent="0.25">
      <c r="A62" s="323"/>
      <c r="B62" s="324"/>
      <c r="C62" s="325"/>
      <c r="D62" s="326"/>
      <c r="E62" s="326"/>
      <c r="F62" s="326"/>
      <c r="G62" s="326"/>
      <c r="H62" s="326"/>
      <c r="I62" s="326"/>
      <c r="J62" s="326"/>
      <c r="K62" s="326"/>
      <c r="L62" s="327"/>
      <c r="M62" s="328"/>
      <c r="N62" s="329"/>
      <c r="O62" s="329"/>
      <c r="P62" s="329"/>
      <c r="Q62" s="329"/>
      <c r="R62" s="329"/>
      <c r="S62" s="330"/>
      <c r="T62" s="331"/>
      <c r="U62" s="332"/>
      <c r="V62" s="331"/>
      <c r="W62" s="332"/>
      <c r="X62" s="333"/>
      <c r="Y62" s="334"/>
      <c r="Z62" s="334"/>
      <c r="AA62" s="334"/>
      <c r="AB62" s="334"/>
      <c r="AC62" s="334"/>
      <c r="AD62" s="334"/>
      <c r="AE62" s="334"/>
      <c r="AF62" s="334"/>
      <c r="AG62" s="334"/>
      <c r="AH62" s="335"/>
    </row>
    <row r="63" spans="1:34" ht="14.25" customHeight="1" x14ac:dyDescent="0.25">
      <c r="A63" s="323"/>
      <c r="B63" s="324"/>
      <c r="C63" s="325"/>
      <c r="D63" s="326"/>
      <c r="E63" s="326"/>
      <c r="F63" s="326"/>
      <c r="G63" s="326"/>
      <c r="H63" s="326"/>
      <c r="I63" s="326"/>
      <c r="J63" s="326"/>
      <c r="K63" s="326"/>
      <c r="L63" s="327"/>
      <c r="M63" s="328"/>
      <c r="N63" s="329"/>
      <c r="O63" s="329"/>
      <c r="P63" s="329"/>
      <c r="Q63" s="329"/>
      <c r="R63" s="329"/>
      <c r="S63" s="330"/>
      <c r="T63" s="331"/>
      <c r="U63" s="332"/>
      <c r="V63" s="331"/>
      <c r="W63" s="332"/>
      <c r="X63" s="333"/>
      <c r="Y63" s="334"/>
      <c r="Z63" s="334"/>
      <c r="AA63" s="334"/>
      <c r="AB63" s="334"/>
      <c r="AC63" s="334"/>
      <c r="AD63" s="334"/>
      <c r="AE63" s="334"/>
      <c r="AF63" s="334"/>
      <c r="AG63" s="334"/>
      <c r="AH63" s="335"/>
    </row>
    <row r="64" spans="1:34" ht="14.25" customHeight="1" x14ac:dyDescent="0.25">
      <c r="A64" s="323"/>
      <c r="B64" s="324"/>
      <c r="C64" s="325"/>
      <c r="D64" s="326"/>
      <c r="E64" s="326"/>
      <c r="F64" s="326"/>
      <c r="G64" s="326"/>
      <c r="H64" s="326"/>
      <c r="I64" s="326"/>
      <c r="J64" s="326"/>
      <c r="K64" s="326"/>
      <c r="L64" s="327"/>
      <c r="M64" s="328"/>
      <c r="N64" s="329"/>
      <c r="O64" s="329"/>
      <c r="P64" s="329"/>
      <c r="Q64" s="329"/>
      <c r="R64" s="329"/>
      <c r="S64" s="330"/>
      <c r="T64" s="331"/>
      <c r="U64" s="332"/>
      <c r="V64" s="331"/>
      <c r="W64" s="332"/>
      <c r="X64" s="333"/>
      <c r="Y64" s="334"/>
      <c r="Z64" s="334"/>
      <c r="AA64" s="334"/>
      <c r="AB64" s="334"/>
      <c r="AC64" s="334"/>
      <c r="AD64" s="334"/>
      <c r="AE64" s="334"/>
      <c r="AF64" s="334"/>
      <c r="AG64" s="334"/>
      <c r="AH64" s="335"/>
    </row>
    <row r="65" spans="1:34" ht="14.25" customHeight="1" x14ac:dyDescent="0.25">
      <c r="A65" s="323"/>
      <c r="B65" s="324"/>
      <c r="C65" s="325"/>
      <c r="D65" s="326"/>
      <c r="E65" s="326"/>
      <c r="F65" s="326"/>
      <c r="G65" s="326"/>
      <c r="H65" s="326"/>
      <c r="I65" s="326"/>
      <c r="J65" s="326"/>
      <c r="K65" s="326"/>
      <c r="L65" s="327"/>
      <c r="M65" s="328"/>
      <c r="N65" s="329"/>
      <c r="O65" s="329"/>
      <c r="P65" s="329"/>
      <c r="Q65" s="329"/>
      <c r="R65" s="329"/>
      <c r="S65" s="330"/>
      <c r="T65" s="331"/>
      <c r="U65" s="332"/>
      <c r="V65" s="331"/>
      <c r="W65" s="332"/>
      <c r="X65" s="333"/>
      <c r="Y65" s="334"/>
      <c r="Z65" s="334"/>
      <c r="AA65" s="334"/>
      <c r="AB65" s="334"/>
      <c r="AC65" s="334"/>
      <c r="AD65" s="334"/>
      <c r="AE65" s="334"/>
      <c r="AF65" s="334"/>
      <c r="AG65" s="334"/>
      <c r="AH65" s="335"/>
    </row>
    <row r="66" spans="1:34" ht="14.25" customHeight="1" x14ac:dyDescent="0.25">
      <c r="A66" s="323"/>
      <c r="B66" s="324"/>
      <c r="C66" s="325"/>
      <c r="D66" s="326"/>
      <c r="E66" s="326"/>
      <c r="F66" s="326"/>
      <c r="G66" s="326"/>
      <c r="H66" s="326"/>
      <c r="I66" s="326"/>
      <c r="J66" s="326"/>
      <c r="K66" s="326"/>
      <c r="L66" s="327"/>
      <c r="M66" s="328"/>
      <c r="N66" s="329"/>
      <c r="O66" s="329"/>
      <c r="P66" s="329"/>
      <c r="Q66" s="329"/>
      <c r="R66" s="329"/>
      <c r="S66" s="330"/>
      <c r="T66" s="331"/>
      <c r="U66" s="332"/>
      <c r="V66" s="331"/>
      <c r="W66" s="332"/>
      <c r="X66" s="333"/>
      <c r="Y66" s="334"/>
      <c r="Z66" s="334"/>
      <c r="AA66" s="334"/>
      <c r="AB66" s="334"/>
      <c r="AC66" s="334"/>
      <c r="AD66" s="334"/>
      <c r="AE66" s="334"/>
      <c r="AF66" s="334"/>
      <c r="AG66" s="334"/>
      <c r="AH66" s="335"/>
    </row>
    <row r="67" spans="1:34" ht="14.25" customHeight="1" x14ac:dyDescent="0.25">
      <c r="A67" s="323"/>
      <c r="B67" s="324"/>
      <c r="C67" s="325"/>
      <c r="D67" s="326"/>
      <c r="E67" s="326"/>
      <c r="F67" s="326"/>
      <c r="G67" s="326"/>
      <c r="H67" s="326"/>
      <c r="I67" s="326"/>
      <c r="J67" s="326"/>
      <c r="K67" s="326"/>
      <c r="L67" s="327"/>
      <c r="M67" s="328"/>
      <c r="N67" s="329"/>
      <c r="O67" s="329"/>
      <c r="P67" s="329"/>
      <c r="Q67" s="329"/>
      <c r="R67" s="329"/>
      <c r="S67" s="330"/>
      <c r="T67" s="331"/>
      <c r="U67" s="332"/>
      <c r="V67" s="331"/>
      <c r="W67" s="332"/>
      <c r="X67" s="333"/>
      <c r="Y67" s="334"/>
      <c r="Z67" s="334"/>
      <c r="AA67" s="334"/>
      <c r="AB67" s="334"/>
      <c r="AC67" s="334"/>
      <c r="AD67" s="334"/>
      <c r="AE67" s="334"/>
      <c r="AF67" s="334"/>
      <c r="AG67" s="334"/>
      <c r="AH67" s="335"/>
    </row>
    <row r="68" spans="1:34" ht="14.25" customHeight="1" x14ac:dyDescent="0.25">
      <c r="A68" s="323"/>
      <c r="B68" s="324"/>
      <c r="C68" s="325"/>
      <c r="D68" s="326"/>
      <c r="E68" s="326"/>
      <c r="F68" s="326"/>
      <c r="G68" s="326"/>
      <c r="H68" s="326"/>
      <c r="I68" s="326"/>
      <c r="J68" s="326"/>
      <c r="K68" s="326"/>
      <c r="L68" s="327"/>
      <c r="M68" s="328"/>
      <c r="N68" s="329"/>
      <c r="O68" s="329"/>
      <c r="P68" s="329"/>
      <c r="Q68" s="329"/>
      <c r="R68" s="329"/>
      <c r="S68" s="330"/>
      <c r="T68" s="331"/>
      <c r="U68" s="332"/>
      <c r="V68" s="331"/>
      <c r="W68" s="332"/>
      <c r="X68" s="333"/>
      <c r="Y68" s="334"/>
      <c r="Z68" s="334"/>
      <c r="AA68" s="334"/>
      <c r="AB68" s="334"/>
      <c r="AC68" s="334"/>
      <c r="AD68" s="334"/>
      <c r="AE68" s="334"/>
      <c r="AF68" s="334"/>
      <c r="AG68" s="334"/>
      <c r="AH68" s="335"/>
    </row>
    <row r="69" spans="1:34" ht="14.25" customHeight="1" x14ac:dyDescent="0.25">
      <c r="A69" s="323"/>
      <c r="B69" s="324"/>
      <c r="C69" s="325"/>
      <c r="D69" s="326"/>
      <c r="E69" s="326"/>
      <c r="F69" s="326"/>
      <c r="G69" s="326"/>
      <c r="H69" s="326"/>
      <c r="I69" s="326"/>
      <c r="J69" s="326"/>
      <c r="K69" s="326"/>
      <c r="L69" s="327"/>
      <c r="M69" s="328"/>
      <c r="N69" s="329"/>
      <c r="O69" s="329"/>
      <c r="P69" s="329"/>
      <c r="Q69" s="329"/>
      <c r="R69" s="329"/>
      <c r="S69" s="330"/>
      <c r="T69" s="331"/>
      <c r="U69" s="332"/>
      <c r="V69" s="331"/>
      <c r="W69" s="332"/>
      <c r="X69" s="333"/>
      <c r="Y69" s="334"/>
      <c r="Z69" s="334"/>
      <c r="AA69" s="334"/>
      <c r="AB69" s="334"/>
      <c r="AC69" s="334"/>
      <c r="AD69" s="334"/>
      <c r="AE69" s="334"/>
      <c r="AF69" s="334"/>
      <c r="AG69" s="334"/>
      <c r="AH69" s="335"/>
    </row>
    <row r="70" spans="1:34" ht="14.25" customHeight="1" x14ac:dyDescent="0.25">
      <c r="A70" s="323"/>
      <c r="B70" s="324"/>
      <c r="C70" s="325"/>
      <c r="D70" s="326"/>
      <c r="E70" s="326"/>
      <c r="F70" s="326"/>
      <c r="G70" s="326"/>
      <c r="H70" s="326"/>
      <c r="I70" s="326"/>
      <c r="J70" s="326"/>
      <c r="K70" s="326"/>
      <c r="L70" s="327"/>
      <c r="M70" s="328"/>
      <c r="N70" s="329"/>
      <c r="O70" s="329"/>
      <c r="P70" s="329"/>
      <c r="Q70" s="329"/>
      <c r="R70" s="329"/>
      <c r="S70" s="330"/>
      <c r="T70" s="331"/>
      <c r="U70" s="332"/>
      <c r="V70" s="331"/>
      <c r="W70" s="332"/>
      <c r="X70" s="376"/>
      <c r="Y70" s="377"/>
      <c r="Z70" s="377"/>
      <c r="AA70" s="377"/>
      <c r="AB70" s="377"/>
      <c r="AC70" s="377"/>
      <c r="AD70" s="377"/>
      <c r="AE70" s="377"/>
      <c r="AF70" s="377"/>
      <c r="AG70" s="377"/>
      <c r="AH70" s="378"/>
    </row>
    <row r="71" spans="1:34" ht="14.25" customHeight="1" x14ac:dyDescent="0.25">
      <c r="A71" s="323"/>
      <c r="B71" s="324"/>
      <c r="C71" s="325"/>
      <c r="D71" s="326"/>
      <c r="E71" s="326"/>
      <c r="F71" s="326"/>
      <c r="G71" s="326"/>
      <c r="H71" s="326"/>
      <c r="I71" s="326"/>
      <c r="J71" s="326"/>
      <c r="K71" s="326"/>
      <c r="L71" s="327"/>
      <c r="M71" s="328"/>
      <c r="N71" s="329"/>
      <c r="O71" s="329"/>
      <c r="P71" s="329"/>
      <c r="Q71" s="329"/>
      <c r="R71" s="329"/>
      <c r="S71" s="330"/>
      <c r="T71" s="331"/>
      <c r="U71" s="332"/>
      <c r="V71" s="331"/>
      <c r="W71" s="332"/>
      <c r="X71" s="333"/>
      <c r="Y71" s="334"/>
      <c r="Z71" s="334"/>
      <c r="AA71" s="334"/>
      <c r="AB71" s="334"/>
      <c r="AC71" s="334"/>
      <c r="AD71" s="334"/>
      <c r="AE71" s="334"/>
      <c r="AF71" s="334"/>
      <c r="AG71" s="334"/>
      <c r="AH71" s="335"/>
    </row>
    <row r="72" spans="1:34" ht="14.25" customHeight="1" x14ac:dyDescent="0.25">
      <c r="A72" s="323"/>
      <c r="B72" s="324"/>
      <c r="C72" s="325"/>
      <c r="D72" s="326"/>
      <c r="E72" s="326"/>
      <c r="F72" s="326"/>
      <c r="G72" s="326"/>
      <c r="H72" s="326"/>
      <c r="I72" s="326"/>
      <c r="J72" s="326"/>
      <c r="K72" s="326"/>
      <c r="L72" s="327"/>
      <c r="M72" s="328"/>
      <c r="N72" s="329"/>
      <c r="O72" s="329"/>
      <c r="P72" s="329"/>
      <c r="Q72" s="329"/>
      <c r="R72" s="329"/>
      <c r="S72" s="330"/>
      <c r="T72" s="331"/>
      <c r="U72" s="332"/>
      <c r="V72" s="331"/>
      <c r="W72" s="332"/>
      <c r="X72" s="333"/>
      <c r="Y72" s="334"/>
      <c r="Z72" s="334"/>
      <c r="AA72" s="334"/>
      <c r="AB72" s="334"/>
      <c r="AC72" s="334"/>
      <c r="AD72" s="334"/>
      <c r="AE72" s="334"/>
      <c r="AF72" s="334"/>
      <c r="AG72" s="334"/>
      <c r="AH72" s="335"/>
    </row>
    <row r="73" spans="1:34" ht="14.25" customHeight="1" x14ac:dyDescent="0.25">
      <c r="A73" s="323"/>
      <c r="B73" s="324"/>
      <c r="C73" s="325"/>
      <c r="D73" s="326"/>
      <c r="E73" s="326"/>
      <c r="F73" s="326"/>
      <c r="G73" s="326"/>
      <c r="H73" s="326"/>
      <c r="I73" s="326"/>
      <c r="J73" s="326"/>
      <c r="K73" s="326"/>
      <c r="L73" s="327"/>
      <c r="M73" s="328"/>
      <c r="N73" s="329"/>
      <c r="O73" s="329"/>
      <c r="P73" s="329"/>
      <c r="Q73" s="329"/>
      <c r="R73" s="329"/>
      <c r="S73" s="330"/>
      <c r="T73" s="331"/>
      <c r="U73" s="332"/>
      <c r="V73" s="331"/>
      <c r="W73" s="332"/>
      <c r="X73" s="333"/>
      <c r="Y73" s="334"/>
      <c r="Z73" s="334"/>
      <c r="AA73" s="334"/>
      <c r="AB73" s="334"/>
      <c r="AC73" s="334"/>
      <c r="AD73" s="334"/>
      <c r="AE73" s="334"/>
      <c r="AF73" s="334"/>
      <c r="AG73" s="334"/>
      <c r="AH73" s="335"/>
    </row>
    <row r="74" spans="1:34" ht="14.25" customHeight="1" x14ac:dyDescent="0.25">
      <c r="A74" s="323"/>
      <c r="B74" s="324"/>
      <c r="C74" s="325"/>
      <c r="D74" s="326"/>
      <c r="E74" s="326"/>
      <c r="F74" s="326"/>
      <c r="G74" s="326"/>
      <c r="H74" s="326"/>
      <c r="I74" s="326"/>
      <c r="J74" s="326"/>
      <c r="K74" s="326"/>
      <c r="L74" s="327"/>
      <c r="M74" s="328"/>
      <c r="N74" s="329"/>
      <c r="O74" s="329"/>
      <c r="P74" s="329"/>
      <c r="Q74" s="329"/>
      <c r="R74" s="329"/>
      <c r="S74" s="330"/>
      <c r="T74" s="331"/>
      <c r="U74" s="332"/>
      <c r="V74" s="331"/>
      <c r="W74" s="332"/>
      <c r="X74" s="333"/>
      <c r="Y74" s="334"/>
      <c r="Z74" s="334"/>
      <c r="AA74" s="334"/>
      <c r="AB74" s="334"/>
      <c r="AC74" s="334"/>
      <c r="AD74" s="334"/>
      <c r="AE74" s="334"/>
      <c r="AF74" s="334"/>
      <c r="AG74" s="334"/>
      <c r="AH74" s="335"/>
    </row>
    <row r="75" spans="1:34" ht="14.25" customHeight="1" x14ac:dyDescent="0.25">
      <c r="A75" s="323"/>
      <c r="B75" s="324"/>
      <c r="C75" s="373"/>
      <c r="D75" s="425"/>
      <c r="E75" s="425"/>
      <c r="F75" s="425"/>
      <c r="G75" s="425"/>
      <c r="H75" s="425"/>
      <c r="I75" s="425"/>
      <c r="J75" s="425"/>
      <c r="K75" s="425"/>
      <c r="L75" s="426"/>
      <c r="M75" s="328"/>
      <c r="N75" s="329"/>
      <c r="O75" s="329"/>
      <c r="P75" s="329"/>
      <c r="Q75" s="329"/>
      <c r="R75" s="329"/>
      <c r="S75" s="330"/>
      <c r="T75" s="331"/>
      <c r="U75" s="332"/>
      <c r="V75" s="331"/>
      <c r="W75" s="332"/>
      <c r="X75" s="333"/>
      <c r="Y75" s="334"/>
      <c r="Z75" s="334"/>
      <c r="AA75" s="334"/>
      <c r="AB75" s="334"/>
      <c r="AC75" s="334"/>
      <c r="AD75" s="334"/>
      <c r="AE75" s="334"/>
      <c r="AF75" s="334"/>
      <c r="AG75" s="334"/>
      <c r="AH75" s="335"/>
    </row>
    <row r="76" spans="1:34" ht="14.25" customHeight="1" x14ac:dyDescent="0.25">
      <c r="A76" s="323"/>
      <c r="B76" s="324"/>
      <c r="C76" s="373"/>
      <c r="D76" s="425"/>
      <c r="E76" s="425"/>
      <c r="F76" s="425"/>
      <c r="G76" s="425"/>
      <c r="H76" s="425"/>
      <c r="I76" s="425"/>
      <c r="J76" s="425"/>
      <c r="K76" s="425"/>
      <c r="L76" s="426"/>
      <c r="M76" s="367"/>
      <c r="N76" s="368"/>
      <c r="O76" s="368"/>
      <c r="P76" s="368"/>
      <c r="Q76" s="368"/>
      <c r="R76" s="368"/>
      <c r="S76" s="369"/>
      <c r="T76" s="331"/>
      <c r="U76" s="332"/>
      <c r="V76" s="331"/>
      <c r="W76" s="332"/>
      <c r="X76" s="333"/>
      <c r="Y76" s="334"/>
      <c r="Z76" s="334"/>
      <c r="AA76" s="334"/>
      <c r="AB76" s="334"/>
      <c r="AC76" s="334"/>
      <c r="AD76" s="334"/>
      <c r="AE76" s="334"/>
      <c r="AF76" s="334"/>
      <c r="AG76" s="334"/>
      <c r="AH76" s="335"/>
    </row>
    <row r="77" spans="1:34" ht="14.25" customHeight="1" x14ac:dyDescent="0.25">
      <c r="A77" s="323"/>
      <c r="B77" s="324"/>
      <c r="C77" s="373"/>
      <c r="D77" s="425"/>
      <c r="E77" s="425"/>
      <c r="F77" s="425"/>
      <c r="G77" s="425"/>
      <c r="H77" s="425"/>
      <c r="I77" s="425"/>
      <c r="J77" s="425"/>
      <c r="K77" s="425"/>
      <c r="L77" s="426"/>
      <c r="M77" s="328"/>
      <c r="N77" s="329"/>
      <c r="O77" s="329"/>
      <c r="P77" s="329"/>
      <c r="Q77" s="329"/>
      <c r="R77" s="329"/>
      <c r="S77" s="330"/>
      <c r="T77" s="331"/>
      <c r="U77" s="332"/>
      <c r="V77" s="331"/>
      <c r="W77" s="332"/>
      <c r="X77" s="333"/>
      <c r="Y77" s="334"/>
      <c r="Z77" s="334"/>
      <c r="AA77" s="334"/>
      <c r="AB77" s="334"/>
      <c r="AC77" s="334"/>
      <c r="AD77" s="334"/>
      <c r="AE77" s="334"/>
      <c r="AF77" s="334"/>
      <c r="AG77" s="334"/>
      <c r="AH77" s="335"/>
    </row>
    <row r="78" spans="1:34" ht="14.25" customHeight="1" x14ac:dyDescent="0.25">
      <c r="A78" s="427"/>
      <c r="B78" s="324"/>
      <c r="C78" s="373"/>
      <c r="D78" s="425"/>
      <c r="E78" s="425"/>
      <c r="F78" s="425"/>
      <c r="G78" s="425"/>
      <c r="H78" s="425"/>
      <c r="I78" s="425"/>
      <c r="J78" s="425"/>
      <c r="K78" s="425"/>
      <c r="L78" s="426"/>
      <c r="M78" s="328"/>
      <c r="N78" s="329"/>
      <c r="O78" s="329"/>
      <c r="P78" s="329"/>
      <c r="Q78" s="329"/>
      <c r="R78" s="329"/>
      <c r="S78" s="330"/>
      <c r="T78" s="331"/>
      <c r="U78" s="332"/>
      <c r="V78" s="331"/>
      <c r="W78" s="332"/>
      <c r="X78" s="333"/>
      <c r="Y78" s="334"/>
      <c r="Z78" s="334"/>
      <c r="AA78" s="334"/>
      <c r="AB78" s="334"/>
      <c r="AC78" s="334"/>
      <c r="AD78" s="334"/>
      <c r="AE78" s="334"/>
      <c r="AF78" s="334"/>
      <c r="AG78" s="334"/>
      <c r="AH78" s="335"/>
    </row>
    <row r="79" spans="1:34" ht="14.25" customHeight="1" x14ac:dyDescent="0.25">
      <c r="A79" s="427"/>
      <c r="B79" s="324"/>
      <c r="C79" s="373"/>
      <c r="D79" s="425"/>
      <c r="E79" s="425"/>
      <c r="F79" s="425"/>
      <c r="G79" s="425"/>
      <c r="H79" s="425"/>
      <c r="I79" s="425"/>
      <c r="J79" s="425"/>
      <c r="K79" s="425"/>
      <c r="L79" s="426"/>
      <c r="M79" s="328"/>
      <c r="N79" s="329"/>
      <c r="O79" s="329"/>
      <c r="P79" s="329"/>
      <c r="Q79" s="329"/>
      <c r="R79" s="329"/>
      <c r="S79" s="330"/>
      <c r="T79" s="331"/>
      <c r="U79" s="332"/>
      <c r="V79" s="331"/>
      <c r="W79" s="332"/>
      <c r="X79" s="333"/>
      <c r="Y79" s="334"/>
      <c r="Z79" s="334"/>
      <c r="AA79" s="334"/>
      <c r="AB79" s="334"/>
      <c r="AC79" s="334"/>
      <c r="AD79" s="334"/>
      <c r="AE79" s="334"/>
      <c r="AF79" s="334"/>
      <c r="AG79" s="334"/>
      <c r="AH79" s="335"/>
    </row>
    <row r="80" spans="1:34" ht="14.25" customHeight="1" x14ac:dyDescent="0.25">
      <c r="A80" s="323"/>
      <c r="B80" s="324"/>
      <c r="C80" s="373"/>
      <c r="D80" s="425"/>
      <c r="E80" s="425"/>
      <c r="F80" s="425"/>
      <c r="G80" s="425"/>
      <c r="H80" s="425"/>
      <c r="I80" s="425"/>
      <c r="J80" s="425"/>
      <c r="K80" s="425"/>
      <c r="L80" s="426"/>
      <c r="M80" s="367"/>
      <c r="N80" s="368"/>
      <c r="O80" s="368"/>
      <c r="P80" s="368"/>
      <c r="Q80" s="368"/>
      <c r="R80" s="368"/>
      <c r="S80" s="369"/>
      <c r="T80" s="331"/>
      <c r="U80" s="332"/>
      <c r="V80" s="331"/>
      <c r="W80" s="332"/>
      <c r="X80" s="333"/>
      <c r="Y80" s="334"/>
      <c r="Z80" s="334"/>
      <c r="AA80" s="334"/>
      <c r="AB80" s="334"/>
      <c r="AC80" s="334"/>
      <c r="AD80" s="334"/>
      <c r="AE80" s="334"/>
      <c r="AF80" s="334"/>
      <c r="AG80" s="334"/>
      <c r="AH80" s="335"/>
    </row>
    <row r="81" spans="1:34" ht="14.25" customHeight="1" x14ac:dyDescent="0.25">
      <c r="A81" s="323"/>
      <c r="B81" s="324"/>
      <c r="C81" s="373"/>
      <c r="D81" s="425"/>
      <c r="E81" s="425"/>
      <c r="F81" s="425"/>
      <c r="G81" s="425"/>
      <c r="H81" s="425"/>
      <c r="I81" s="425"/>
      <c r="J81" s="425"/>
      <c r="K81" s="425"/>
      <c r="L81" s="426"/>
      <c r="M81" s="376"/>
      <c r="N81" s="377"/>
      <c r="O81" s="377"/>
      <c r="P81" s="377"/>
      <c r="Q81" s="377"/>
      <c r="R81" s="377"/>
      <c r="S81" s="378"/>
      <c r="T81" s="331"/>
      <c r="U81" s="332"/>
      <c r="V81" s="331"/>
      <c r="W81" s="332"/>
      <c r="X81" s="328"/>
      <c r="Y81" s="329"/>
      <c r="Z81" s="329"/>
      <c r="AA81" s="329"/>
      <c r="AB81" s="329"/>
      <c r="AC81" s="329"/>
      <c r="AD81" s="329"/>
      <c r="AE81" s="329"/>
      <c r="AF81" s="329"/>
      <c r="AG81" s="329"/>
      <c r="AH81" s="330"/>
    </row>
    <row r="82" spans="1:34" ht="14.25" customHeight="1" x14ac:dyDescent="0.25">
      <c r="A82" s="323"/>
      <c r="B82" s="324"/>
      <c r="C82" s="373"/>
      <c r="D82" s="425"/>
      <c r="E82" s="425"/>
      <c r="F82" s="425"/>
      <c r="G82" s="425"/>
      <c r="H82" s="425"/>
      <c r="I82" s="425"/>
      <c r="J82" s="425"/>
      <c r="K82" s="425"/>
      <c r="L82" s="426"/>
      <c r="M82" s="328"/>
      <c r="N82" s="329"/>
      <c r="O82" s="329"/>
      <c r="P82" s="329"/>
      <c r="Q82" s="329"/>
      <c r="R82" s="329"/>
      <c r="S82" s="330"/>
      <c r="T82" s="331"/>
      <c r="U82" s="332"/>
      <c r="V82" s="331"/>
      <c r="W82" s="332"/>
      <c r="X82" s="328"/>
      <c r="Y82" s="329"/>
      <c r="Z82" s="329"/>
      <c r="AA82" s="329"/>
      <c r="AB82" s="329"/>
      <c r="AC82" s="329"/>
      <c r="AD82" s="329"/>
      <c r="AE82" s="329"/>
      <c r="AF82" s="329"/>
      <c r="AG82" s="329"/>
      <c r="AH82" s="330"/>
    </row>
    <row r="83" spans="1:34" ht="14.25" customHeight="1" x14ac:dyDescent="0.25">
      <c r="A83" s="323"/>
      <c r="B83" s="324"/>
      <c r="C83" s="373"/>
      <c r="D83" s="425"/>
      <c r="E83" s="425"/>
      <c r="F83" s="425"/>
      <c r="G83" s="425"/>
      <c r="H83" s="425"/>
      <c r="I83" s="425"/>
      <c r="J83" s="425"/>
      <c r="K83" s="425"/>
      <c r="L83" s="426"/>
      <c r="M83" s="376"/>
      <c r="N83" s="377"/>
      <c r="O83" s="377"/>
      <c r="P83" s="377"/>
      <c r="Q83" s="377"/>
      <c r="R83" s="377"/>
      <c r="S83" s="378"/>
      <c r="T83" s="331"/>
      <c r="U83" s="332"/>
      <c r="V83" s="331"/>
      <c r="W83" s="332"/>
      <c r="X83" s="328"/>
      <c r="Y83" s="329"/>
      <c r="Z83" s="329"/>
      <c r="AA83" s="329"/>
      <c r="AB83" s="329"/>
      <c r="AC83" s="329"/>
      <c r="AD83" s="329"/>
      <c r="AE83" s="329"/>
      <c r="AF83" s="329"/>
      <c r="AG83" s="329"/>
      <c r="AH83" s="330"/>
    </row>
    <row r="84" spans="1:34" ht="14.25" customHeight="1" x14ac:dyDescent="0.25">
      <c r="A84" s="323"/>
      <c r="B84" s="324"/>
      <c r="C84" s="373"/>
      <c r="D84" s="425"/>
      <c r="E84" s="425"/>
      <c r="F84" s="425"/>
      <c r="G84" s="425"/>
      <c r="H84" s="425"/>
      <c r="I84" s="425"/>
      <c r="J84" s="425"/>
      <c r="K84" s="425"/>
      <c r="L84" s="426"/>
      <c r="M84" s="376"/>
      <c r="N84" s="377"/>
      <c r="O84" s="377"/>
      <c r="P84" s="377"/>
      <c r="Q84" s="377"/>
      <c r="R84" s="377"/>
      <c r="S84" s="378"/>
      <c r="T84" s="331"/>
      <c r="U84" s="332"/>
      <c r="V84" s="331"/>
      <c r="W84" s="332"/>
      <c r="X84" s="328"/>
      <c r="Y84" s="329"/>
      <c r="Z84" s="329"/>
      <c r="AA84" s="329"/>
      <c r="AB84" s="329"/>
      <c r="AC84" s="329"/>
      <c r="AD84" s="329"/>
      <c r="AE84" s="329"/>
      <c r="AF84" s="329"/>
      <c r="AG84" s="329"/>
      <c r="AH84" s="330"/>
    </row>
    <row r="85" spans="1:34" ht="14.25" customHeight="1" x14ac:dyDescent="0.25">
      <c r="A85" s="323"/>
      <c r="B85" s="324"/>
      <c r="C85" s="373"/>
      <c r="D85" s="425"/>
      <c r="E85" s="425"/>
      <c r="F85" s="425"/>
      <c r="G85" s="425"/>
      <c r="H85" s="425"/>
      <c r="I85" s="425"/>
      <c r="J85" s="425"/>
      <c r="K85" s="425"/>
      <c r="L85" s="426"/>
      <c r="M85" s="376"/>
      <c r="N85" s="377"/>
      <c r="O85" s="377"/>
      <c r="P85" s="377"/>
      <c r="Q85" s="377"/>
      <c r="R85" s="377"/>
      <c r="S85" s="378"/>
      <c r="T85" s="331"/>
      <c r="U85" s="332"/>
      <c r="V85" s="331"/>
      <c r="W85" s="332"/>
      <c r="X85" s="376"/>
      <c r="Y85" s="377"/>
      <c r="Z85" s="377"/>
      <c r="AA85" s="377"/>
      <c r="AB85" s="377"/>
      <c r="AC85" s="377"/>
      <c r="AD85" s="377"/>
      <c r="AE85" s="377"/>
      <c r="AF85" s="377"/>
      <c r="AG85" s="377"/>
      <c r="AH85" s="378"/>
    </row>
    <row r="86" spans="1:34" ht="14.25" customHeight="1" x14ac:dyDescent="0.25">
      <c r="A86" s="323"/>
      <c r="B86" s="324"/>
      <c r="C86" s="373"/>
      <c r="D86" s="425"/>
      <c r="E86" s="425"/>
      <c r="F86" s="425"/>
      <c r="G86" s="425"/>
      <c r="H86" s="425"/>
      <c r="I86" s="425"/>
      <c r="J86" s="425"/>
      <c r="K86" s="425"/>
      <c r="L86" s="426"/>
      <c r="M86" s="376"/>
      <c r="N86" s="377"/>
      <c r="O86" s="377"/>
      <c r="P86" s="377"/>
      <c r="Q86" s="377"/>
      <c r="R86" s="377"/>
      <c r="S86" s="378"/>
      <c r="T86" s="331"/>
      <c r="U86" s="332"/>
      <c r="V86" s="331"/>
      <c r="W86" s="332"/>
      <c r="X86" s="328"/>
      <c r="Y86" s="329"/>
      <c r="Z86" s="329"/>
      <c r="AA86" s="329"/>
      <c r="AB86" s="329"/>
      <c r="AC86" s="329"/>
      <c r="AD86" s="329"/>
      <c r="AE86" s="329"/>
      <c r="AF86" s="329"/>
      <c r="AG86" s="329"/>
      <c r="AH86" s="330"/>
    </row>
    <row r="87" spans="1:34" ht="14.25" customHeight="1" x14ac:dyDescent="0.25">
      <c r="A87" s="323"/>
      <c r="B87" s="324"/>
      <c r="C87" s="373"/>
      <c r="D87" s="425"/>
      <c r="E87" s="425"/>
      <c r="F87" s="425"/>
      <c r="G87" s="425"/>
      <c r="H87" s="425"/>
      <c r="I87" s="425"/>
      <c r="J87" s="425"/>
      <c r="K87" s="425"/>
      <c r="L87" s="426"/>
      <c r="M87" s="328"/>
      <c r="N87" s="329"/>
      <c r="O87" s="329"/>
      <c r="P87" s="329"/>
      <c r="Q87" s="329"/>
      <c r="R87" s="329"/>
      <c r="S87" s="330"/>
      <c r="T87" s="331"/>
      <c r="U87" s="332"/>
      <c r="V87" s="331"/>
      <c r="W87" s="332"/>
      <c r="X87" s="376"/>
      <c r="Y87" s="377"/>
      <c r="Z87" s="377"/>
      <c r="AA87" s="377"/>
      <c r="AB87" s="377"/>
      <c r="AC87" s="377"/>
      <c r="AD87" s="377"/>
      <c r="AE87" s="377"/>
      <c r="AF87" s="377"/>
      <c r="AG87" s="377"/>
      <c r="AH87" s="378"/>
    </row>
    <row r="88" spans="1:34" ht="14.25" customHeight="1" x14ac:dyDescent="0.25">
      <c r="A88" s="323"/>
      <c r="B88" s="324"/>
      <c r="C88" s="373"/>
      <c r="D88" s="425"/>
      <c r="E88" s="425"/>
      <c r="F88" s="425"/>
      <c r="G88" s="425"/>
      <c r="H88" s="425"/>
      <c r="I88" s="425"/>
      <c r="J88" s="425"/>
      <c r="K88" s="425"/>
      <c r="L88" s="426"/>
      <c r="M88" s="376"/>
      <c r="N88" s="377"/>
      <c r="O88" s="377"/>
      <c r="P88" s="377"/>
      <c r="Q88" s="377"/>
      <c r="R88" s="377"/>
      <c r="S88" s="378"/>
      <c r="T88" s="331"/>
      <c r="U88" s="332"/>
      <c r="V88" s="331"/>
      <c r="W88" s="332"/>
      <c r="X88" s="376"/>
      <c r="Y88" s="377"/>
      <c r="Z88" s="377"/>
      <c r="AA88" s="377"/>
      <c r="AB88" s="377"/>
      <c r="AC88" s="377"/>
      <c r="AD88" s="377"/>
      <c r="AE88" s="377"/>
      <c r="AF88" s="377"/>
      <c r="AG88" s="377"/>
      <c r="AH88" s="378"/>
    </row>
    <row r="89" spans="1:34" ht="14.25" customHeight="1" x14ac:dyDescent="0.25">
      <c r="A89" s="323"/>
      <c r="B89" s="324"/>
      <c r="C89" s="373"/>
      <c r="D89" s="425"/>
      <c r="E89" s="425"/>
      <c r="F89" s="425"/>
      <c r="G89" s="425"/>
      <c r="H89" s="425"/>
      <c r="I89" s="425"/>
      <c r="J89" s="425"/>
      <c r="K89" s="425"/>
      <c r="L89" s="426"/>
      <c r="M89" s="376"/>
      <c r="N89" s="377"/>
      <c r="O89" s="377"/>
      <c r="P89" s="377"/>
      <c r="Q89" s="377"/>
      <c r="R89" s="377"/>
      <c r="S89" s="378"/>
      <c r="T89" s="331"/>
      <c r="U89" s="332"/>
      <c r="V89" s="331"/>
      <c r="W89" s="332"/>
      <c r="X89" s="376"/>
      <c r="Y89" s="377"/>
      <c r="Z89" s="377"/>
      <c r="AA89" s="377"/>
      <c r="AB89" s="377"/>
      <c r="AC89" s="377"/>
      <c r="AD89" s="377"/>
      <c r="AE89" s="377"/>
      <c r="AF89" s="377"/>
      <c r="AG89" s="377"/>
      <c r="AH89" s="378"/>
    </row>
    <row r="90" spans="1:34" ht="14.25" customHeight="1" x14ac:dyDescent="0.25">
      <c r="A90" s="428"/>
      <c r="B90" s="429"/>
      <c r="C90" s="373"/>
      <c r="D90" s="425"/>
      <c r="E90" s="425"/>
      <c r="F90" s="425"/>
      <c r="G90" s="425"/>
      <c r="H90" s="425"/>
      <c r="I90" s="425"/>
      <c r="J90" s="425"/>
      <c r="K90" s="425"/>
      <c r="L90" s="426"/>
      <c r="M90" s="376"/>
      <c r="N90" s="377"/>
      <c r="O90" s="377"/>
      <c r="P90" s="377"/>
      <c r="Q90" s="377"/>
      <c r="R90" s="377"/>
      <c r="S90" s="378"/>
      <c r="T90" s="331"/>
      <c r="U90" s="332"/>
      <c r="V90" s="331"/>
      <c r="W90" s="332"/>
      <c r="X90" s="328"/>
      <c r="Y90" s="329"/>
      <c r="Z90" s="329"/>
      <c r="AA90" s="329"/>
      <c r="AB90" s="329"/>
      <c r="AC90" s="329"/>
      <c r="AD90" s="329"/>
      <c r="AE90" s="329"/>
      <c r="AF90" s="329"/>
      <c r="AG90" s="329"/>
      <c r="AH90" s="330"/>
    </row>
    <row r="91" spans="1:34" ht="14.25" customHeight="1" x14ac:dyDescent="0.25">
      <c r="A91" s="428"/>
      <c r="B91" s="429"/>
      <c r="C91" s="373"/>
      <c r="D91" s="425"/>
      <c r="E91" s="425"/>
      <c r="F91" s="425"/>
      <c r="G91" s="425"/>
      <c r="H91" s="425"/>
      <c r="I91" s="425"/>
      <c r="J91" s="425"/>
      <c r="K91" s="425"/>
      <c r="L91" s="426"/>
      <c r="M91" s="376"/>
      <c r="N91" s="377"/>
      <c r="O91" s="377"/>
      <c r="P91" s="377"/>
      <c r="Q91" s="377"/>
      <c r="R91" s="377"/>
      <c r="S91" s="378"/>
      <c r="T91" s="331"/>
      <c r="U91" s="332"/>
      <c r="V91" s="331"/>
      <c r="W91" s="332"/>
      <c r="X91" s="328"/>
      <c r="Y91" s="329"/>
      <c r="Z91" s="329"/>
      <c r="AA91" s="329"/>
      <c r="AB91" s="329"/>
      <c r="AC91" s="329"/>
      <c r="AD91" s="329"/>
      <c r="AE91" s="329"/>
      <c r="AF91" s="329"/>
      <c r="AG91" s="329"/>
      <c r="AH91" s="330"/>
    </row>
    <row r="92" spans="1:34" ht="14.25" customHeight="1" x14ac:dyDescent="0.25">
      <c r="A92" s="428"/>
      <c r="B92" s="429"/>
      <c r="C92" s="373"/>
      <c r="D92" s="425"/>
      <c r="E92" s="425"/>
      <c r="F92" s="425"/>
      <c r="G92" s="425"/>
      <c r="H92" s="425"/>
      <c r="I92" s="425"/>
      <c r="J92" s="425"/>
      <c r="K92" s="425"/>
      <c r="L92" s="426"/>
      <c r="M92" s="376"/>
      <c r="N92" s="377"/>
      <c r="O92" s="377"/>
      <c r="P92" s="377"/>
      <c r="Q92" s="377"/>
      <c r="R92" s="377"/>
      <c r="S92" s="378"/>
      <c r="T92" s="331"/>
      <c r="U92" s="332"/>
      <c r="V92" s="331"/>
      <c r="W92" s="332"/>
      <c r="X92" s="328"/>
      <c r="Y92" s="329"/>
      <c r="Z92" s="329"/>
      <c r="AA92" s="329"/>
      <c r="AB92" s="329"/>
      <c r="AC92" s="329"/>
      <c r="AD92" s="329"/>
      <c r="AE92" s="329"/>
      <c r="AF92" s="329"/>
      <c r="AG92" s="329"/>
      <c r="AH92" s="330"/>
    </row>
    <row r="93" spans="1:34" ht="14.25" customHeight="1" x14ac:dyDescent="0.25">
      <c r="A93" s="428"/>
      <c r="B93" s="429"/>
      <c r="C93" s="373"/>
      <c r="D93" s="425"/>
      <c r="E93" s="425"/>
      <c r="F93" s="425"/>
      <c r="G93" s="425"/>
      <c r="H93" s="425"/>
      <c r="I93" s="425"/>
      <c r="J93" s="425"/>
      <c r="K93" s="425"/>
      <c r="L93" s="426"/>
      <c r="M93" s="376"/>
      <c r="N93" s="377"/>
      <c r="O93" s="377"/>
      <c r="P93" s="377"/>
      <c r="Q93" s="377"/>
      <c r="R93" s="377"/>
      <c r="S93" s="378"/>
      <c r="T93" s="331"/>
      <c r="U93" s="332"/>
      <c r="V93" s="331"/>
      <c r="W93" s="332"/>
      <c r="X93" s="328"/>
      <c r="Y93" s="329"/>
      <c r="Z93" s="329"/>
      <c r="AA93" s="329"/>
      <c r="AB93" s="329"/>
      <c r="AC93" s="329"/>
      <c r="AD93" s="329"/>
      <c r="AE93" s="329"/>
      <c r="AF93" s="329"/>
      <c r="AG93" s="329"/>
      <c r="AH93" s="330"/>
    </row>
    <row r="94" spans="1:34" ht="14.25" customHeight="1" x14ac:dyDescent="0.25">
      <c r="A94" s="428"/>
      <c r="B94" s="429"/>
      <c r="C94" s="373"/>
      <c r="D94" s="425"/>
      <c r="E94" s="425"/>
      <c r="F94" s="425"/>
      <c r="G94" s="425"/>
      <c r="H94" s="425"/>
      <c r="I94" s="425"/>
      <c r="J94" s="425"/>
      <c r="K94" s="425"/>
      <c r="L94" s="426"/>
      <c r="M94" s="376"/>
      <c r="N94" s="377"/>
      <c r="O94" s="377"/>
      <c r="P94" s="377"/>
      <c r="Q94" s="377"/>
      <c r="R94" s="377"/>
      <c r="S94" s="378"/>
      <c r="T94" s="331"/>
      <c r="U94" s="332"/>
      <c r="V94" s="331"/>
      <c r="W94" s="332"/>
      <c r="X94" s="328"/>
      <c r="Y94" s="329"/>
      <c r="Z94" s="329"/>
      <c r="AA94" s="329"/>
      <c r="AB94" s="329"/>
      <c r="AC94" s="329"/>
      <c r="AD94" s="329"/>
      <c r="AE94" s="329"/>
      <c r="AF94" s="329"/>
      <c r="AG94" s="329"/>
      <c r="AH94" s="330"/>
    </row>
    <row r="95" spans="1:34" ht="14.25" customHeight="1" x14ac:dyDescent="0.25">
      <c r="A95" s="428"/>
      <c r="B95" s="429"/>
      <c r="C95" s="373"/>
      <c r="D95" s="425"/>
      <c r="E95" s="425"/>
      <c r="F95" s="425"/>
      <c r="G95" s="425"/>
      <c r="H95" s="425"/>
      <c r="I95" s="425"/>
      <c r="J95" s="425"/>
      <c r="K95" s="425"/>
      <c r="L95" s="426"/>
      <c r="M95" s="376"/>
      <c r="N95" s="377"/>
      <c r="O95" s="377"/>
      <c r="P95" s="377"/>
      <c r="Q95" s="377"/>
      <c r="R95" s="377"/>
      <c r="S95" s="378"/>
      <c r="T95" s="331"/>
      <c r="U95" s="332"/>
      <c r="V95" s="331"/>
      <c r="W95" s="332"/>
      <c r="X95" s="428"/>
      <c r="Y95" s="430"/>
      <c r="Z95" s="430"/>
      <c r="AA95" s="430"/>
      <c r="AB95" s="430"/>
      <c r="AC95" s="430"/>
      <c r="AD95" s="430"/>
      <c r="AE95" s="430"/>
      <c r="AF95" s="430"/>
      <c r="AG95" s="430"/>
      <c r="AH95" s="429"/>
    </row>
    <row r="96" spans="1:34" ht="14.25" customHeight="1" x14ac:dyDescent="0.25">
      <c r="A96" s="428"/>
      <c r="B96" s="429"/>
      <c r="C96" s="373"/>
      <c r="D96" s="425"/>
      <c r="E96" s="425"/>
      <c r="F96" s="425"/>
      <c r="G96" s="425"/>
      <c r="H96" s="425"/>
      <c r="I96" s="425"/>
      <c r="J96" s="425"/>
      <c r="K96" s="425"/>
      <c r="L96" s="426"/>
      <c r="M96" s="376"/>
      <c r="N96" s="377"/>
      <c r="O96" s="377"/>
      <c r="P96" s="377"/>
      <c r="Q96" s="377"/>
      <c r="R96" s="377"/>
      <c r="S96" s="378"/>
      <c r="T96" s="331"/>
      <c r="U96" s="332"/>
      <c r="V96" s="331"/>
      <c r="W96" s="332"/>
      <c r="X96" s="328"/>
      <c r="Y96" s="329"/>
      <c r="Z96" s="329"/>
      <c r="AA96" s="329"/>
      <c r="AB96" s="329"/>
      <c r="AC96" s="329"/>
      <c r="AD96" s="329"/>
      <c r="AE96" s="329"/>
      <c r="AF96" s="329"/>
      <c r="AG96" s="329"/>
      <c r="AH96" s="330"/>
    </row>
    <row r="97" spans="1:34" ht="15" customHeight="1" x14ac:dyDescent="0.25">
      <c r="A97" s="428"/>
      <c r="B97" s="429"/>
      <c r="C97" s="373"/>
      <c r="D97" s="425"/>
      <c r="E97" s="425"/>
      <c r="F97" s="425"/>
      <c r="G97" s="425"/>
      <c r="H97" s="425"/>
      <c r="I97" s="425"/>
      <c r="J97" s="425"/>
      <c r="K97" s="425"/>
      <c r="L97" s="426"/>
      <c r="M97" s="376"/>
      <c r="N97" s="377"/>
      <c r="O97" s="377"/>
      <c r="P97" s="377"/>
      <c r="Q97" s="377"/>
      <c r="R97" s="377"/>
      <c r="S97" s="378"/>
      <c r="T97" s="331"/>
      <c r="U97" s="332"/>
      <c r="V97" s="331"/>
      <c r="W97" s="332"/>
      <c r="X97" s="328"/>
      <c r="Y97" s="329"/>
      <c r="Z97" s="329"/>
      <c r="AA97" s="329"/>
      <c r="AB97" s="329"/>
      <c r="AC97" s="329"/>
      <c r="AD97" s="329"/>
      <c r="AE97" s="329"/>
      <c r="AF97" s="329"/>
      <c r="AG97" s="329"/>
      <c r="AH97" s="330"/>
    </row>
    <row r="98" spans="1:34" ht="15" customHeight="1" x14ac:dyDescent="0.25">
      <c r="A98" s="428"/>
      <c r="B98" s="429"/>
      <c r="C98" s="373"/>
      <c r="D98" s="425"/>
      <c r="E98" s="425"/>
      <c r="F98" s="425"/>
      <c r="G98" s="425"/>
      <c r="H98" s="425"/>
      <c r="I98" s="425"/>
      <c r="J98" s="425"/>
      <c r="K98" s="425"/>
      <c r="L98" s="426"/>
      <c r="M98" s="376"/>
      <c r="N98" s="377"/>
      <c r="O98" s="377"/>
      <c r="P98" s="377"/>
      <c r="Q98" s="377"/>
      <c r="R98" s="377"/>
      <c r="S98" s="378"/>
      <c r="T98" s="331"/>
      <c r="U98" s="332"/>
      <c r="V98" s="331"/>
      <c r="W98" s="332"/>
      <c r="X98" s="328"/>
      <c r="Y98" s="329"/>
      <c r="Z98" s="329"/>
      <c r="AA98" s="329"/>
      <c r="AB98" s="329"/>
      <c r="AC98" s="329"/>
      <c r="AD98" s="329"/>
      <c r="AE98" s="329"/>
      <c r="AF98" s="329"/>
      <c r="AG98" s="329"/>
      <c r="AH98" s="330"/>
    </row>
    <row r="99" spans="1:34" ht="15" customHeight="1" x14ac:dyDescent="0.25">
      <c r="A99" s="428"/>
      <c r="B99" s="429"/>
      <c r="C99" s="373"/>
      <c r="D99" s="425"/>
      <c r="E99" s="425"/>
      <c r="F99" s="425"/>
      <c r="G99" s="425"/>
      <c r="H99" s="425"/>
      <c r="I99" s="425"/>
      <c r="J99" s="425"/>
      <c r="K99" s="425"/>
      <c r="L99" s="426"/>
      <c r="M99" s="376"/>
      <c r="N99" s="377"/>
      <c r="O99" s="377"/>
      <c r="P99" s="377"/>
      <c r="Q99" s="377"/>
      <c r="R99" s="377"/>
      <c r="S99" s="378"/>
      <c r="T99" s="331"/>
      <c r="U99" s="332"/>
      <c r="V99" s="331"/>
      <c r="W99" s="332"/>
      <c r="X99" s="328"/>
      <c r="Y99" s="329"/>
      <c r="Z99" s="329"/>
      <c r="AA99" s="329"/>
      <c r="AB99" s="329"/>
      <c r="AC99" s="329"/>
      <c r="AD99" s="329"/>
      <c r="AE99" s="329"/>
      <c r="AF99" s="329"/>
      <c r="AG99" s="329"/>
      <c r="AH99" s="330"/>
    </row>
    <row r="100" spans="1:34" ht="15" customHeight="1" x14ac:dyDescent="0.25">
      <c r="A100" s="428"/>
      <c r="B100" s="429"/>
      <c r="C100" s="373"/>
      <c r="D100" s="425"/>
      <c r="E100" s="425"/>
      <c r="F100" s="425"/>
      <c r="G100" s="425"/>
      <c r="H100" s="425"/>
      <c r="I100" s="425"/>
      <c r="J100" s="425"/>
      <c r="K100" s="425"/>
      <c r="L100" s="426"/>
      <c r="M100" s="376"/>
      <c r="N100" s="377"/>
      <c r="O100" s="377"/>
      <c r="P100" s="377"/>
      <c r="Q100" s="377"/>
      <c r="R100" s="377"/>
      <c r="S100" s="378"/>
      <c r="T100" s="331"/>
      <c r="U100" s="332"/>
      <c r="V100" s="331"/>
      <c r="W100" s="332"/>
      <c r="X100" s="328"/>
      <c r="Y100" s="329"/>
      <c r="Z100" s="329"/>
      <c r="AA100" s="329"/>
      <c r="AB100" s="329"/>
      <c r="AC100" s="329"/>
      <c r="AD100" s="329"/>
      <c r="AE100" s="329"/>
      <c r="AF100" s="329"/>
      <c r="AG100" s="329"/>
      <c r="AH100" s="330"/>
    </row>
    <row r="101" spans="1:34" ht="15" customHeight="1" thickBot="1" x14ac:dyDescent="0.3">
      <c r="A101" s="431"/>
      <c r="B101" s="432"/>
      <c r="C101" s="431"/>
      <c r="D101" s="433"/>
      <c r="E101" s="433"/>
      <c r="F101" s="433"/>
      <c r="G101" s="433"/>
      <c r="H101" s="433"/>
      <c r="I101" s="433"/>
      <c r="J101" s="433"/>
      <c r="K101" s="433"/>
      <c r="L101" s="432"/>
      <c r="M101" s="434"/>
      <c r="N101" s="435"/>
      <c r="O101" s="435"/>
      <c r="P101" s="435"/>
      <c r="Q101" s="435"/>
      <c r="R101" s="435"/>
      <c r="S101" s="436"/>
      <c r="T101" s="437"/>
      <c r="U101" s="438"/>
      <c r="V101" s="437"/>
      <c r="W101" s="438"/>
      <c r="X101" s="431"/>
      <c r="Y101" s="433"/>
      <c r="Z101" s="433"/>
      <c r="AA101" s="433"/>
      <c r="AB101" s="433"/>
      <c r="AC101" s="433"/>
      <c r="AD101" s="433"/>
      <c r="AE101" s="433"/>
      <c r="AF101" s="433"/>
      <c r="AG101" s="433"/>
      <c r="AH101" s="432"/>
    </row>
    <row r="102" spans="1:34" ht="15.75" thickBot="1" x14ac:dyDescent="0.3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2"/>
      <c r="S102" s="42"/>
      <c r="T102" s="42"/>
      <c r="U102" s="42"/>
      <c r="V102" s="43"/>
      <c r="W102" s="43"/>
      <c r="X102" s="43"/>
      <c r="Y102" s="43"/>
      <c r="Z102" s="43"/>
      <c r="AA102" s="43"/>
      <c r="AB102" s="43"/>
      <c r="AC102" s="42"/>
      <c r="AD102" s="42"/>
      <c r="AE102" s="42"/>
      <c r="AF102" s="42"/>
      <c r="AG102" s="42"/>
      <c r="AH102" s="42"/>
    </row>
    <row r="103" spans="1:34" ht="15" customHeight="1" x14ac:dyDescent="0.25">
      <c r="A103" s="340" t="str">
        <f>HLOOKUP(Deckblatt_Cover_sheet!$CV$1,Beschriftungstabelle!$A:$B,66,FALSE)</f>
        <v xml:space="preserve">Supplier Confirmation  </v>
      </c>
      <c r="B103" s="341"/>
      <c r="C103" s="341"/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  <c r="N103" s="341"/>
      <c r="O103" s="341"/>
      <c r="P103" s="341"/>
      <c r="Q103" s="342"/>
      <c r="R103" s="343" t="str">
        <f>HLOOKUP(Deckblatt_Cover_sheet!$CV$1,Beschriftungstabelle!$A:$B,76,FALSE)</f>
        <v>Customer Decision</v>
      </c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5"/>
    </row>
    <row r="104" spans="1:34" ht="15" customHeight="1" x14ac:dyDescent="0.25">
      <c r="A104" s="36" t="str">
        <f>HLOOKUP(Deckblatt_Cover_sheet!$CV$1,Beschriftungstabelle!$A:$B,111,FALSE)</f>
        <v>Comments: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37"/>
      <c r="R104" s="147" t="str">
        <f>HLOOKUP(Deckblatt_Cover_sheet!$CV$1,Beschriftungstabelle!$A:$B,121,FALSE)</f>
        <v>approved</v>
      </c>
      <c r="S104" s="148"/>
      <c r="T104" s="149"/>
      <c r="U104" s="149"/>
      <c r="V104" s="149"/>
      <c r="W104" s="149"/>
      <c r="X104" s="150"/>
      <c r="Y104" s="150"/>
      <c r="Z104" s="150"/>
      <c r="AA104" s="150"/>
      <c r="AB104" s="151"/>
      <c r="AC104" s="14"/>
      <c r="AD104" s="14"/>
      <c r="AE104" s="14"/>
      <c r="AF104" s="14"/>
      <c r="AG104" s="14"/>
      <c r="AH104" s="15"/>
    </row>
    <row r="105" spans="1:34" ht="15" customHeight="1" x14ac:dyDescent="0.25">
      <c r="A105" s="346"/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347"/>
      <c r="R105" s="338" t="str">
        <f>HLOOKUP(Deckblatt_Cover_sheet!$CV$1,Beschriftungstabelle!$A:$B,122,FALSE)</f>
        <v xml:space="preserve">rejected, </v>
      </c>
      <c r="S105" s="339"/>
      <c r="T105" s="339"/>
      <c r="U105" s="339"/>
      <c r="V105" s="349" t="str">
        <f>HLOOKUP(Deckblatt_Cover_sheet!$CV$1,Beschriftungstabelle!$A:$B,123,FALSE)</f>
        <v>resampling required</v>
      </c>
      <c r="W105" s="349"/>
      <c r="X105" s="349"/>
      <c r="Y105" s="349"/>
      <c r="Z105" s="349"/>
      <c r="AA105" s="349"/>
      <c r="AB105" s="350"/>
      <c r="AC105" s="152"/>
      <c r="AD105" s="152"/>
      <c r="AE105" s="152"/>
      <c r="AF105" s="152"/>
      <c r="AG105" s="152"/>
      <c r="AH105" s="153"/>
    </row>
    <row r="106" spans="1:34" ht="15" customHeight="1" x14ac:dyDescent="0.25">
      <c r="A106" s="346"/>
      <c r="B106" s="198"/>
      <c r="C106" s="198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347"/>
      <c r="R106" s="39"/>
      <c r="S106" s="40"/>
      <c r="T106" s="40"/>
      <c r="U106" s="40"/>
      <c r="V106" s="351"/>
      <c r="W106" s="351"/>
      <c r="X106" s="351"/>
      <c r="Y106" s="351"/>
      <c r="Z106" s="351"/>
      <c r="AA106" s="351"/>
      <c r="AB106" s="352"/>
      <c r="AC106" s="40"/>
      <c r="AD106" s="40"/>
      <c r="AE106" s="40"/>
      <c r="AF106" s="40"/>
      <c r="AG106" s="40"/>
      <c r="AH106" s="41"/>
    </row>
    <row r="107" spans="1:34" ht="15" customHeight="1" x14ac:dyDescent="0.25">
      <c r="A107" s="346"/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347"/>
      <c r="R107" s="4" t="str">
        <f>HLOOKUP(Deckblatt_Cover_sheet!$CV$1,Beschriftungstabelle!$A:$B,111,FALSE)</f>
        <v>Comments: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6"/>
    </row>
    <row r="108" spans="1:34" ht="15" customHeight="1" x14ac:dyDescent="0.25">
      <c r="A108" s="346"/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347"/>
      <c r="R108" s="353"/>
      <c r="S108" s="354"/>
      <c r="T108" s="354"/>
      <c r="U108" s="354"/>
      <c r="V108" s="354"/>
      <c r="W108" s="354"/>
      <c r="X108" s="354"/>
      <c r="Y108" s="354"/>
      <c r="Z108" s="354"/>
      <c r="AA108" s="354"/>
      <c r="AB108" s="354"/>
      <c r="AC108" s="354"/>
      <c r="AD108" s="354"/>
      <c r="AE108" s="354"/>
      <c r="AF108" s="354"/>
      <c r="AG108" s="354"/>
      <c r="AH108" s="355"/>
    </row>
    <row r="109" spans="1:34" ht="15" customHeight="1" x14ac:dyDescent="0.25">
      <c r="A109" s="346"/>
      <c r="B109" s="198"/>
      <c r="C109" s="198"/>
      <c r="D109" s="198"/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347"/>
      <c r="R109" s="353"/>
      <c r="S109" s="354"/>
      <c r="T109" s="354"/>
      <c r="U109" s="354"/>
      <c r="V109" s="354"/>
      <c r="W109" s="354"/>
      <c r="X109" s="354"/>
      <c r="Y109" s="354"/>
      <c r="Z109" s="354"/>
      <c r="AA109" s="354"/>
      <c r="AB109" s="354"/>
      <c r="AC109" s="354"/>
      <c r="AD109" s="354"/>
      <c r="AE109" s="354"/>
      <c r="AF109" s="354"/>
      <c r="AG109" s="354"/>
      <c r="AH109" s="355"/>
    </row>
    <row r="110" spans="1:34" ht="15" customHeight="1" x14ac:dyDescent="0.25">
      <c r="A110" s="346"/>
      <c r="B110" s="198"/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347"/>
      <c r="R110" s="353"/>
      <c r="S110" s="354"/>
      <c r="T110" s="354"/>
      <c r="U110" s="354"/>
      <c r="V110" s="354"/>
      <c r="W110" s="354"/>
      <c r="X110" s="354"/>
      <c r="Y110" s="354"/>
      <c r="Z110" s="354"/>
      <c r="AA110" s="354"/>
      <c r="AB110" s="354"/>
      <c r="AC110" s="354"/>
      <c r="AD110" s="354"/>
      <c r="AE110" s="354"/>
      <c r="AF110" s="354"/>
      <c r="AG110" s="354"/>
      <c r="AH110" s="355"/>
    </row>
    <row r="111" spans="1:34" ht="15" customHeight="1" x14ac:dyDescent="0.25">
      <c r="A111" s="346"/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347"/>
      <c r="R111" s="353"/>
      <c r="S111" s="354"/>
      <c r="T111" s="354"/>
      <c r="U111" s="354"/>
      <c r="V111" s="354"/>
      <c r="W111" s="354"/>
      <c r="X111" s="354"/>
      <c r="Y111" s="354"/>
      <c r="Z111" s="354"/>
      <c r="AA111" s="354"/>
      <c r="AB111" s="354"/>
      <c r="AC111" s="354"/>
      <c r="AD111" s="354"/>
      <c r="AE111" s="354"/>
      <c r="AF111" s="354"/>
      <c r="AG111" s="354"/>
      <c r="AH111" s="355"/>
    </row>
    <row r="112" spans="1:34" ht="15" customHeight="1" x14ac:dyDescent="0.25">
      <c r="A112" s="346"/>
      <c r="B112" s="198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347"/>
      <c r="R112" s="353"/>
      <c r="S112" s="354"/>
      <c r="T112" s="354"/>
      <c r="U112" s="354"/>
      <c r="V112" s="354"/>
      <c r="W112" s="354"/>
      <c r="X112" s="354"/>
      <c r="Y112" s="354"/>
      <c r="Z112" s="354"/>
      <c r="AA112" s="354"/>
      <c r="AB112" s="354"/>
      <c r="AC112" s="354"/>
      <c r="AD112" s="354"/>
      <c r="AE112" s="354"/>
      <c r="AF112" s="354"/>
      <c r="AG112" s="354"/>
      <c r="AH112" s="355"/>
    </row>
    <row r="113" spans="1:35" ht="15" customHeight="1" x14ac:dyDescent="0.25">
      <c r="A113" s="346"/>
      <c r="B113" s="198"/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347"/>
      <c r="R113" s="353"/>
      <c r="S113" s="354"/>
      <c r="T113" s="354"/>
      <c r="U113" s="354"/>
      <c r="V113" s="354"/>
      <c r="W113" s="354"/>
      <c r="X113" s="354"/>
      <c r="Y113" s="354"/>
      <c r="Z113" s="354"/>
      <c r="AA113" s="354"/>
      <c r="AB113" s="354"/>
      <c r="AC113" s="354"/>
      <c r="AD113" s="354"/>
      <c r="AE113" s="354"/>
      <c r="AF113" s="354"/>
      <c r="AG113" s="354"/>
      <c r="AH113" s="355"/>
    </row>
    <row r="114" spans="1:35" ht="15" customHeight="1" x14ac:dyDescent="0.25">
      <c r="A114" s="346"/>
      <c r="B114" s="198"/>
      <c r="C114" s="198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347"/>
      <c r="R114" s="353"/>
      <c r="S114" s="354"/>
      <c r="T114" s="354"/>
      <c r="U114" s="354"/>
      <c r="V114" s="354"/>
      <c r="W114" s="354"/>
      <c r="X114" s="354"/>
      <c r="Y114" s="354"/>
      <c r="Z114" s="354"/>
      <c r="AA114" s="354"/>
      <c r="AB114" s="354"/>
      <c r="AC114" s="354"/>
      <c r="AD114" s="354"/>
      <c r="AE114" s="354"/>
      <c r="AF114" s="354"/>
      <c r="AG114" s="354"/>
      <c r="AH114" s="355"/>
    </row>
    <row r="115" spans="1:35" ht="15" customHeight="1" x14ac:dyDescent="0.25">
      <c r="A115" s="346"/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347"/>
      <c r="R115" s="353"/>
      <c r="S115" s="354"/>
      <c r="T115" s="354"/>
      <c r="U115" s="354"/>
      <c r="V115" s="354"/>
      <c r="W115" s="354"/>
      <c r="X115" s="354"/>
      <c r="Y115" s="354"/>
      <c r="Z115" s="354"/>
      <c r="AA115" s="354"/>
      <c r="AB115" s="354"/>
      <c r="AC115" s="354"/>
      <c r="AD115" s="354"/>
      <c r="AE115" s="354"/>
      <c r="AF115" s="354"/>
      <c r="AG115" s="354"/>
      <c r="AH115" s="355"/>
    </row>
    <row r="116" spans="1:35" ht="15" customHeight="1" x14ac:dyDescent="0.25">
      <c r="A116" s="346"/>
      <c r="B116" s="198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198"/>
      <c r="Q116" s="347"/>
      <c r="R116" s="353"/>
      <c r="S116" s="354"/>
      <c r="T116" s="354"/>
      <c r="U116" s="354"/>
      <c r="V116" s="354"/>
      <c r="W116" s="354"/>
      <c r="X116" s="354"/>
      <c r="Y116" s="354"/>
      <c r="Z116" s="354"/>
      <c r="AA116" s="354"/>
      <c r="AB116" s="354"/>
      <c r="AC116" s="354"/>
      <c r="AD116" s="354"/>
      <c r="AE116" s="354"/>
      <c r="AF116" s="354"/>
      <c r="AG116" s="354"/>
      <c r="AH116" s="355"/>
    </row>
    <row r="117" spans="1:35" ht="15" customHeight="1" thickBot="1" x14ac:dyDescent="0.3">
      <c r="A117" s="348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214"/>
      <c r="R117" s="356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8"/>
    </row>
    <row r="118" spans="1:35" ht="15" customHeight="1" x14ac:dyDescent="0.25">
      <c r="A118" s="211" t="str">
        <f>HLOOKUP(Deckblatt_Cover_sheet!$CV$1,Beschriftungstabelle!$A:$B,90,FALSE)</f>
        <v>Name:</v>
      </c>
      <c r="B118" s="201"/>
      <c r="C118" s="201"/>
      <c r="D118" s="201"/>
      <c r="E118" s="201"/>
      <c r="F118" s="336" t="str">
        <f>IF(Deckblatt_Cover_sheet!$F$39="","",Deckblatt_Cover_sheet!$F$39)</f>
        <v/>
      </c>
      <c r="G118" s="336"/>
      <c r="H118" s="336"/>
      <c r="I118" s="336"/>
      <c r="J118" s="336"/>
      <c r="K118" s="336"/>
      <c r="L118" s="336"/>
      <c r="M118" s="336"/>
      <c r="N118" s="336"/>
      <c r="O118" s="336"/>
      <c r="P118" s="336"/>
      <c r="Q118" s="337"/>
      <c r="R118" s="211" t="str">
        <f>HLOOKUP(Deckblatt_Cover_sheet!$CV$1,Beschriftungstabelle!$A:$B,90,FALSE)</f>
        <v>Name:</v>
      </c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10"/>
      <c r="AI118" s="5"/>
    </row>
    <row r="119" spans="1:35" ht="15" customHeight="1" x14ac:dyDescent="0.25">
      <c r="A119" s="219" t="str">
        <f>HLOOKUP(Deckblatt_Cover_sheet!$CV$1,Beschriftungstabelle!$A:$B,70,FALSE)</f>
        <v>Department:</v>
      </c>
      <c r="B119" s="199"/>
      <c r="C119" s="199"/>
      <c r="D119" s="199"/>
      <c r="E119" s="199"/>
      <c r="F119" s="200" t="str">
        <f>IF(Deckblatt_Cover_sheet!$F$40="","",Deckblatt_Cover_sheet!$F$40)</f>
        <v/>
      </c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321"/>
      <c r="R119" s="219" t="str">
        <f>HLOOKUP(Deckblatt_Cover_sheet!$CV$1,Beschriftungstabelle!$A:$B,70,FALSE)</f>
        <v>Department:</v>
      </c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322"/>
      <c r="AI119" s="5"/>
    </row>
    <row r="120" spans="1:35" ht="15" customHeight="1" x14ac:dyDescent="0.25">
      <c r="A120" s="219" t="str">
        <f>HLOOKUP(Deckblatt_Cover_sheet!$CV$1,Beschriftungstabelle!$A:$B,69,FALSE)</f>
        <v>Telephone:</v>
      </c>
      <c r="B120" s="199"/>
      <c r="C120" s="199"/>
      <c r="D120" s="199"/>
      <c r="E120" s="199"/>
      <c r="F120" s="200" t="str">
        <f>IF(Deckblatt_Cover_sheet!$S$39="","",Deckblatt_Cover_sheet!$S$39)</f>
        <v/>
      </c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321"/>
      <c r="R120" s="219" t="str">
        <f>HLOOKUP(Deckblatt_Cover_sheet!$CV$1,Beschriftungstabelle!$A:$B,69,FALSE)</f>
        <v>Telephone:</v>
      </c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322"/>
      <c r="AI120" s="5"/>
    </row>
    <row r="121" spans="1:35" ht="15" customHeight="1" x14ac:dyDescent="0.25">
      <c r="A121" s="219" t="str">
        <f>HLOOKUP(Deckblatt_Cover_sheet!$CV$1,Beschriftungstabelle!$A:$B,104,FALSE)</f>
        <v>FAX:</v>
      </c>
      <c r="B121" s="199"/>
      <c r="C121" s="199"/>
      <c r="D121" s="199"/>
      <c r="E121" s="199"/>
      <c r="F121" s="200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321"/>
      <c r="R121" s="219" t="str">
        <f>HLOOKUP(Deckblatt_Cover_sheet!$CV$1,Beschriftungstabelle!$A:$B,104,FALSE)</f>
        <v>FAX:</v>
      </c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322"/>
      <c r="AI121" s="5"/>
    </row>
    <row r="122" spans="1:35" ht="15" customHeight="1" x14ac:dyDescent="0.25">
      <c r="A122" s="219" t="str">
        <f>HLOOKUP(Deckblatt_Cover_sheet!$CV$1,Beschriftungstabelle!$A:$B,105,FALSE)</f>
        <v>E-Mail:</v>
      </c>
      <c r="B122" s="199"/>
      <c r="C122" s="199"/>
      <c r="D122" s="199"/>
      <c r="E122" s="199"/>
      <c r="F122" s="200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321"/>
      <c r="R122" s="219" t="str">
        <f>HLOOKUP(Deckblatt_Cover_sheet!$CV$1,Beschriftungstabelle!$A:$B,105,FALSE)</f>
        <v>E-Mail:</v>
      </c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322"/>
      <c r="AI122" s="5"/>
    </row>
    <row r="123" spans="1:35" ht="15" customHeight="1" x14ac:dyDescent="0.25">
      <c r="A123" s="32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5"/>
      <c r="R123" s="32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5"/>
      <c r="AI123" s="5"/>
    </row>
    <row r="124" spans="1:35" ht="15" customHeight="1" thickBot="1" x14ac:dyDescent="0.3">
      <c r="A124" s="276" t="str">
        <f>HLOOKUP(Deckblatt_Cover_sheet!$CV$1,Beschriftungstabelle!$A:$B,95,FALSE)</f>
        <v>Date:</v>
      </c>
      <c r="B124" s="277"/>
      <c r="C124" s="277"/>
      <c r="D124" s="277"/>
      <c r="E124" s="316"/>
      <c r="F124" s="316"/>
      <c r="G124" s="316"/>
      <c r="H124" s="277" t="str">
        <f>HLOOKUP(Deckblatt_Cover_sheet!$CV$1,Beschriftungstabelle!$A:$B,96,FALSE)</f>
        <v>Signature:</v>
      </c>
      <c r="I124" s="277"/>
      <c r="J124" s="277"/>
      <c r="K124" s="277"/>
      <c r="L124" s="277"/>
      <c r="M124" s="317"/>
      <c r="N124" s="317"/>
      <c r="O124" s="317"/>
      <c r="P124" s="317"/>
      <c r="Q124" s="318"/>
      <c r="R124" s="276" t="str">
        <f>HLOOKUP(Deckblatt_Cover_sheet!$CV$1,Beschriftungstabelle!$A:$B,95,FALSE)</f>
        <v>Date:</v>
      </c>
      <c r="S124" s="277"/>
      <c r="T124" s="277"/>
      <c r="U124" s="277"/>
      <c r="V124" s="277"/>
      <c r="W124" s="8"/>
      <c r="X124" s="8"/>
      <c r="Y124" s="277" t="str">
        <f>HLOOKUP(Deckblatt_Cover_sheet!$CV$1,Beschriftungstabelle!$A:$B,96,FALSE)</f>
        <v>Signature:</v>
      </c>
      <c r="Z124" s="277"/>
      <c r="AA124" s="277"/>
      <c r="AB124" s="277"/>
      <c r="AC124" s="277"/>
      <c r="AD124" s="319"/>
      <c r="AE124" s="319"/>
      <c r="AF124" s="319"/>
      <c r="AG124" s="319"/>
      <c r="AH124" s="320"/>
      <c r="AI124" s="5"/>
    </row>
  </sheetData>
  <mergeCells count="547">
    <mergeCell ref="A101:B101"/>
    <mergeCell ref="C101:L101"/>
    <mergeCell ref="M101:S101"/>
    <mergeCell ref="T101:U101"/>
    <mergeCell ref="V101:W101"/>
    <mergeCell ref="X101:AH101"/>
    <mergeCell ref="A99:B99"/>
    <mergeCell ref="C99:L99"/>
    <mergeCell ref="M99:S99"/>
    <mergeCell ref="T99:U99"/>
    <mergeCell ref="V99:W99"/>
    <mergeCell ref="X99:AH99"/>
    <mergeCell ref="A100:B100"/>
    <mergeCell ref="C100:L100"/>
    <mergeCell ref="M100:S100"/>
    <mergeCell ref="T100:U100"/>
    <mergeCell ref="V100:W100"/>
    <mergeCell ref="X100:AH100"/>
    <mergeCell ref="A97:B97"/>
    <mergeCell ref="C97:L97"/>
    <mergeCell ref="M97:S97"/>
    <mergeCell ref="T97:U97"/>
    <mergeCell ref="V97:W97"/>
    <mergeCell ref="X97:AH97"/>
    <mergeCell ref="A98:B98"/>
    <mergeCell ref="C98:L98"/>
    <mergeCell ref="M98:S98"/>
    <mergeCell ref="T98:U98"/>
    <mergeCell ref="V98:W98"/>
    <mergeCell ref="X98:AH98"/>
    <mergeCell ref="A95:B95"/>
    <mergeCell ref="C95:L95"/>
    <mergeCell ref="M95:S95"/>
    <mergeCell ref="T95:U95"/>
    <mergeCell ref="V95:W95"/>
    <mergeCell ref="X95:AH95"/>
    <mergeCell ref="A96:B96"/>
    <mergeCell ref="C96:L96"/>
    <mergeCell ref="M96:S96"/>
    <mergeCell ref="T96:U96"/>
    <mergeCell ref="V96:W96"/>
    <mergeCell ref="X96:AH96"/>
    <mergeCell ref="A93:B93"/>
    <mergeCell ref="C93:L93"/>
    <mergeCell ref="M93:S93"/>
    <mergeCell ref="T93:U93"/>
    <mergeCell ref="V93:W93"/>
    <mergeCell ref="X93:AH93"/>
    <mergeCell ref="A94:B94"/>
    <mergeCell ref="C94:L94"/>
    <mergeCell ref="M94:S94"/>
    <mergeCell ref="T94:U94"/>
    <mergeCell ref="V94:W94"/>
    <mergeCell ref="X94:AH94"/>
    <mergeCell ref="A91:B91"/>
    <mergeCell ref="C91:L91"/>
    <mergeCell ref="M91:S91"/>
    <mergeCell ref="T91:U91"/>
    <mergeCell ref="V91:W91"/>
    <mergeCell ref="X91:AH91"/>
    <mergeCell ref="A92:B92"/>
    <mergeCell ref="C92:L92"/>
    <mergeCell ref="M92:S92"/>
    <mergeCell ref="T92:U92"/>
    <mergeCell ref="V92:W92"/>
    <mergeCell ref="X92:AH92"/>
    <mergeCell ref="A89:B89"/>
    <mergeCell ref="C89:L89"/>
    <mergeCell ref="M89:S89"/>
    <mergeCell ref="T89:U89"/>
    <mergeCell ref="V89:W89"/>
    <mergeCell ref="X89:AH89"/>
    <mergeCell ref="A90:B90"/>
    <mergeCell ref="C90:L90"/>
    <mergeCell ref="M90:S90"/>
    <mergeCell ref="T90:U90"/>
    <mergeCell ref="V90:W90"/>
    <mergeCell ref="X90:AH90"/>
    <mergeCell ref="A87:B87"/>
    <mergeCell ref="C87:L87"/>
    <mergeCell ref="M87:S87"/>
    <mergeCell ref="T87:U87"/>
    <mergeCell ref="V87:W87"/>
    <mergeCell ref="X87:AH87"/>
    <mergeCell ref="A88:B88"/>
    <mergeCell ref="C88:L88"/>
    <mergeCell ref="M88:S88"/>
    <mergeCell ref="T88:U88"/>
    <mergeCell ref="V88:W88"/>
    <mergeCell ref="X88:AH88"/>
    <mergeCell ref="A85:B85"/>
    <mergeCell ref="C85:L85"/>
    <mergeCell ref="M85:S85"/>
    <mergeCell ref="T85:U85"/>
    <mergeCell ref="V85:W85"/>
    <mergeCell ref="X85:AH85"/>
    <mergeCell ref="A86:B86"/>
    <mergeCell ref="C86:L86"/>
    <mergeCell ref="M86:S86"/>
    <mergeCell ref="T86:U86"/>
    <mergeCell ref="V86:W86"/>
    <mergeCell ref="X86:AH86"/>
    <mergeCell ref="A83:B83"/>
    <mergeCell ref="C83:L83"/>
    <mergeCell ref="M83:S83"/>
    <mergeCell ref="T83:U83"/>
    <mergeCell ref="V83:W83"/>
    <mergeCell ref="X83:AH83"/>
    <mergeCell ref="A84:B84"/>
    <mergeCell ref="C84:L84"/>
    <mergeCell ref="M84:S84"/>
    <mergeCell ref="T84:U84"/>
    <mergeCell ref="V84:W84"/>
    <mergeCell ref="X84:AH84"/>
    <mergeCell ref="A81:B81"/>
    <mergeCell ref="C81:L81"/>
    <mergeCell ref="M81:S81"/>
    <mergeCell ref="T81:U81"/>
    <mergeCell ref="V81:W81"/>
    <mergeCell ref="X81:AH81"/>
    <mergeCell ref="A82:B82"/>
    <mergeCell ref="C82:L82"/>
    <mergeCell ref="M82:S82"/>
    <mergeCell ref="T82:U82"/>
    <mergeCell ref="V82:W82"/>
    <mergeCell ref="X82:AH82"/>
    <mergeCell ref="A79:B79"/>
    <mergeCell ref="C79:L79"/>
    <mergeCell ref="M79:S79"/>
    <mergeCell ref="T79:U79"/>
    <mergeCell ref="V79:W79"/>
    <mergeCell ref="X79:AH79"/>
    <mergeCell ref="A80:B80"/>
    <mergeCell ref="C80:L80"/>
    <mergeCell ref="M80:S80"/>
    <mergeCell ref="T80:U80"/>
    <mergeCell ref="V80:W80"/>
    <mergeCell ref="X80:AH80"/>
    <mergeCell ref="A77:B77"/>
    <mergeCell ref="C77:L77"/>
    <mergeCell ref="M77:S77"/>
    <mergeCell ref="T77:U77"/>
    <mergeCell ref="V77:W77"/>
    <mergeCell ref="X77:AH77"/>
    <mergeCell ref="A78:B78"/>
    <mergeCell ref="C78:L78"/>
    <mergeCell ref="M78:S78"/>
    <mergeCell ref="T78:U78"/>
    <mergeCell ref="V78:W78"/>
    <mergeCell ref="X78:AH78"/>
    <mergeCell ref="A75:B75"/>
    <mergeCell ref="C75:L75"/>
    <mergeCell ref="M75:S75"/>
    <mergeCell ref="T75:U75"/>
    <mergeCell ref="V75:W75"/>
    <mergeCell ref="X75:AH75"/>
    <mergeCell ref="A76:B76"/>
    <mergeCell ref="C76:L76"/>
    <mergeCell ref="M76:S76"/>
    <mergeCell ref="T76:U76"/>
    <mergeCell ref="V76:W76"/>
    <mergeCell ref="X76:AH76"/>
    <mergeCell ref="A73:B73"/>
    <mergeCell ref="C73:L73"/>
    <mergeCell ref="M73:S73"/>
    <mergeCell ref="T73:U73"/>
    <mergeCell ref="V73:W73"/>
    <mergeCell ref="X73:AH73"/>
    <mergeCell ref="A74:B74"/>
    <mergeCell ref="C74:L74"/>
    <mergeCell ref="M74:S74"/>
    <mergeCell ref="T74:U74"/>
    <mergeCell ref="V74:W74"/>
    <mergeCell ref="X74:AH74"/>
    <mergeCell ref="V70:W70"/>
    <mergeCell ref="X70:AH70"/>
    <mergeCell ref="A71:B71"/>
    <mergeCell ref="C71:L71"/>
    <mergeCell ref="M71:S71"/>
    <mergeCell ref="T71:U71"/>
    <mergeCell ref="V71:W71"/>
    <mergeCell ref="X71:AH71"/>
    <mergeCell ref="A72:B72"/>
    <mergeCell ref="C72:L72"/>
    <mergeCell ref="M72:S72"/>
    <mergeCell ref="T72:U72"/>
    <mergeCell ref="V72:W72"/>
    <mergeCell ref="X72:AH72"/>
    <mergeCell ref="A66:B66"/>
    <mergeCell ref="C66:L66"/>
    <mergeCell ref="M66:S66"/>
    <mergeCell ref="T66:U66"/>
    <mergeCell ref="V66:W66"/>
    <mergeCell ref="X66:AH66"/>
    <mergeCell ref="A68:B68"/>
    <mergeCell ref="C68:L68"/>
    <mergeCell ref="M68:S68"/>
    <mergeCell ref="T68:U68"/>
    <mergeCell ref="V68:W68"/>
    <mergeCell ref="X68:AH68"/>
    <mergeCell ref="A67:B67"/>
    <mergeCell ref="C67:L67"/>
    <mergeCell ref="M67:S67"/>
    <mergeCell ref="T67:U67"/>
    <mergeCell ref="V67:W67"/>
    <mergeCell ref="X67:AH67"/>
    <mergeCell ref="A64:B64"/>
    <mergeCell ref="C64:L64"/>
    <mergeCell ref="M64:S64"/>
    <mergeCell ref="T64:U64"/>
    <mergeCell ref="V64:W64"/>
    <mergeCell ref="X64:AH64"/>
    <mergeCell ref="A65:B65"/>
    <mergeCell ref="C65:L65"/>
    <mergeCell ref="M65:S65"/>
    <mergeCell ref="T65:U65"/>
    <mergeCell ref="V65:W65"/>
    <mergeCell ref="X65:AH65"/>
    <mergeCell ref="A31:B31"/>
    <mergeCell ref="C31:L31"/>
    <mergeCell ref="A32:B32"/>
    <mergeCell ref="C32:L32"/>
    <mergeCell ref="A33:B33"/>
    <mergeCell ref="C33:L33"/>
    <mergeCell ref="T33:U33"/>
    <mergeCell ref="V33:W33"/>
    <mergeCell ref="X33:AH33"/>
    <mergeCell ref="M31:S31"/>
    <mergeCell ref="T31:U31"/>
    <mergeCell ref="V31:W31"/>
    <mergeCell ref="X31:AH31"/>
    <mergeCell ref="M32:S32"/>
    <mergeCell ref="T32:U32"/>
    <mergeCell ref="V32:W32"/>
    <mergeCell ref="X32:AH32"/>
    <mergeCell ref="M33:S33"/>
    <mergeCell ref="A29:B29"/>
    <mergeCell ref="C29:L29"/>
    <mergeCell ref="M29:S29"/>
    <mergeCell ref="T29:U29"/>
    <mergeCell ref="V29:W29"/>
    <mergeCell ref="X29:AH29"/>
    <mergeCell ref="A30:B30"/>
    <mergeCell ref="C30:L30"/>
    <mergeCell ref="M30:S30"/>
    <mergeCell ref="T30:U30"/>
    <mergeCell ref="V30:W30"/>
    <mergeCell ref="X30:AH30"/>
    <mergeCell ref="A28:B28"/>
    <mergeCell ref="C28:L28"/>
    <mergeCell ref="M28:S28"/>
    <mergeCell ref="S6:AH6"/>
    <mergeCell ref="S7:AH7"/>
    <mergeCell ref="B12:Q12"/>
    <mergeCell ref="S5:AH5"/>
    <mergeCell ref="T28:U28"/>
    <mergeCell ref="V28:W28"/>
    <mergeCell ref="X28:AH28"/>
    <mergeCell ref="S10:AH10"/>
    <mergeCell ref="S11:AH11"/>
    <mergeCell ref="S8:AH8"/>
    <mergeCell ref="S9:AH9"/>
    <mergeCell ref="S12:AH12"/>
    <mergeCell ref="B6:Q6"/>
    <mergeCell ref="B7:Q7"/>
    <mergeCell ref="B5:Q5"/>
    <mergeCell ref="R22:W22"/>
    <mergeCell ref="X22:AH22"/>
    <mergeCell ref="V20:AH20"/>
    <mergeCell ref="A25:B25"/>
    <mergeCell ref="A26:B26"/>
    <mergeCell ref="A27:B27"/>
    <mergeCell ref="C25:L25"/>
    <mergeCell ref="B10:Q10"/>
    <mergeCell ref="B11:Q11"/>
    <mergeCell ref="B8:Q8"/>
    <mergeCell ref="B9:Q9"/>
    <mergeCell ref="C26:L26"/>
    <mergeCell ref="C27:L27"/>
    <mergeCell ref="M25:S25"/>
    <mergeCell ref="M27:S27"/>
    <mergeCell ref="M26:S26"/>
    <mergeCell ref="R17:W17"/>
    <mergeCell ref="R15:AH15"/>
    <mergeCell ref="R16:AH16"/>
    <mergeCell ref="X17:AH17"/>
    <mergeCell ref="A15:Q15"/>
    <mergeCell ref="A16:Q16"/>
    <mergeCell ref="K17:Q17"/>
    <mergeCell ref="A17:J17"/>
    <mergeCell ref="A20:D20"/>
    <mergeCell ref="X25:AH27"/>
    <mergeCell ref="T25:W26"/>
    <mergeCell ref="T27:U27"/>
    <mergeCell ref="V27:W27"/>
    <mergeCell ref="A22:F22"/>
    <mergeCell ref="A18:D18"/>
    <mergeCell ref="R18:U18"/>
    <mergeCell ref="AA18:AB18"/>
    <mergeCell ref="AC18:AH18"/>
    <mergeCell ref="V18:Z18"/>
    <mergeCell ref="G21:Q21"/>
    <mergeCell ref="G22:Q22"/>
    <mergeCell ref="N18:Q18"/>
    <mergeCell ref="L18:M18"/>
    <mergeCell ref="E18:K18"/>
    <mergeCell ref="E19:Q19"/>
    <mergeCell ref="E20:Q20"/>
    <mergeCell ref="R21:W21"/>
    <mergeCell ref="X21:AH21"/>
    <mergeCell ref="R19:U19"/>
    <mergeCell ref="V19:AH19"/>
    <mergeCell ref="R20:U20"/>
    <mergeCell ref="A19:D19"/>
    <mergeCell ref="A21:F21"/>
    <mergeCell ref="B1:Q1"/>
    <mergeCell ref="X1:Z1"/>
    <mergeCell ref="C3:D3"/>
    <mergeCell ref="G3:H3"/>
    <mergeCell ref="E3:F3"/>
    <mergeCell ref="I3:J3"/>
    <mergeCell ref="AD1:AG1"/>
    <mergeCell ref="AB1:AC1"/>
    <mergeCell ref="V1:W1"/>
    <mergeCell ref="T34:U34"/>
    <mergeCell ref="V34:W34"/>
    <mergeCell ref="X34:AH34"/>
    <mergeCell ref="A35:B35"/>
    <mergeCell ref="C35:L35"/>
    <mergeCell ref="M35:S35"/>
    <mergeCell ref="T35:U35"/>
    <mergeCell ref="V35:W35"/>
    <mergeCell ref="X35:AH35"/>
    <mergeCell ref="A34:B34"/>
    <mergeCell ref="C34:L34"/>
    <mergeCell ref="M34:S34"/>
    <mergeCell ref="A36:B36"/>
    <mergeCell ref="C36:L36"/>
    <mergeCell ref="M36:S36"/>
    <mergeCell ref="T36:U36"/>
    <mergeCell ref="V36:W36"/>
    <mergeCell ref="X36:AH36"/>
    <mergeCell ref="A37:B37"/>
    <mergeCell ref="C37:L37"/>
    <mergeCell ref="M37:S37"/>
    <mergeCell ref="T37:U37"/>
    <mergeCell ref="V37:W37"/>
    <mergeCell ref="X37:AH37"/>
    <mergeCell ref="A38:B38"/>
    <mergeCell ref="C38:L38"/>
    <mergeCell ref="M38:S38"/>
    <mergeCell ref="T38:U38"/>
    <mergeCell ref="V38:W38"/>
    <mergeCell ref="X38:AH38"/>
    <mergeCell ref="A39:B39"/>
    <mergeCell ref="C39:L39"/>
    <mergeCell ref="M39:S39"/>
    <mergeCell ref="T39:U39"/>
    <mergeCell ref="V39:W39"/>
    <mergeCell ref="X39:AH39"/>
    <mergeCell ref="A40:B40"/>
    <mergeCell ref="C40:L40"/>
    <mergeCell ref="M40:S40"/>
    <mergeCell ref="T40:U40"/>
    <mergeCell ref="V40:W40"/>
    <mergeCell ref="X40:AH40"/>
    <mergeCell ref="A41:B41"/>
    <mergeCell ref="C41:L41"/>
    <mergeCell ref="M41:S41"/>
    <mergeCell ref="T41:U41"/>
    <mergeCell ref="V41:W41"/>
    <mergeCell ref="X41:AH41"/>
    <mergeCell ref="A42:B42"/>
    <mergeCell ref="C42:L42"/>
    <mergeCell ref="M42:S42"/>
    <mergeCell ref="T42:U42"/>
    <mergeCell ref="V42:W42"/>
    <mergeCell ref="X42:AH42"/>
    <mergeCell ref="A43:B43"/>
    <mergeCell ref="C43:L43"/>
    <mergeCell ref="M43:S43"/>
    <mergeCell ref="T43:U43"/>
    <mergeCell ref="V43:W43"/>
    <mergeCell ref="X43:AH43"/>
    <mergeCell ref="A44:B44"/>
    <mergeCell ref="C44:L44"/>
    <mergeCell ref="M44:S44"/>
    <mergeCell ref="T44:U44"/>
    <mergeCell ref="V44:W44"/>
    <mergeCell ref="X44:AH44"/>
    <mergeCell ref="A45:B45"/>
    <mergeCell ref="C45:L45"/>
    <mergeCell ref="M45:S45"/>
    <mergeCell ref="T45:U45"/>
    <mergeCell ref="V45:W45"/>
    <mergeCell ref="X45:AH45"/>
    <mergeCell ref="A46:B46"/>
    <mergeCell ref="C46:L46"/>
    <mergeCell ref="M46:S46"/>
    <mergeCell ref="T46:U46"/>
    <mergeCell ref="V46:W46"/>
    <mergeCell ref="X46:AH46"/>
    <mergeCell ref="A47:B47"/>
    <mergeCell ref="C47:L47"/>
    <mergeCell ref="M47:S47"/>
    <mergeCell ref="T47:U47"/>
    <mergeCell ref="V47:W47"/>
    <mergeCell ref="X47:AH47"/>
    <mergeCell ref="A48:B48"/>
    <mergeCell ref="C48:L48"/>
    <mergeCell ref="M48:S48"/>
    <mergeCell ref="T48:U48"/>
    <mergeCell ref="V48:W48"/>
    <mergeCell ref="X48:AH48"/>
    <mergeCell ref="A49:B49"/>
    <mergeCell ref="C49:L49"/>
    <mergeCell ref="M49:S49"/>
    <mergeCell ref="T49:U49"/>
    <mergeCell ref="V49:W49"/>
    <mergeCell ref="X49:AH49"/>
    <mergeCell ref="A50:B50"/>
    <mergeCell ref="C50:L50"/>
    <mergeCell ref="M50:S50"/>
    <mergeCell ref="T50:U50"/>
    <mergeCell ref="V50:W50"/>
    <mergeCell ref="X50:AH50"/>
    <mergeCell ref="A51:B51"/>
    <mergeCell ref="C51:L51"/>
    <mergeCell ref="M51:S51"/>
    <mergeCell ref="T51:U51"/>
    <mergeCell ref="V51:W51"/>
    <mergeCell ref="X51:AH51"/>
    <mergeCell ref="A52:B52"/>
    <mergeCell ref="C52:L52"/>
    <mergeCell ref="M52:S52"/>
    <mergeCell ref="T52:U52"/>
    <mergeCell ref="V52:W52"/>
    <mergeCell ref="X52:AH52"/>
    <mergeCell ref="A53:B53"/>
    <mergeCell ref="C53:L53"/>
    <mergeCell ref="M53:S53"/>
    <mergeCell ref="T53:U53"/>
    <mergeCell ref="V53:W53"/>
    <mergeCell ref="X53:AH53"/>
    <mergeCell ref="A54:B54"/>
    <mergeCell ref="C54:L54"/>
    <mergeCell ref="M54:S54"/>
    <mergeCell ref="T54:U54"/>
    <mergeCell ref="V54:W54"/>
    <mergeCell ref="X54:AH54"/>
    <mergeCell ref="A55:B55"/>
    <mergeCell ref="C55:L55"/>
    <mergeCell ref="M55:S55"/>
    <mergeCell ref="T55:U55"/>
    <mergeCell ref="V55:W55"/>
    <mergeCell ref="X55:AH55"/>
    <mergeCell ref="A56:B56"/>
    <mergeCell ref="C56:L56"/>
    <mergeCell ref="M56:S56"/>
    <mergeCell ref="T56:U56"/>
    <mergeCell ref="V56:W56"/>
    <mergeCell ref="X56:AH56"/>
    <mergeCell ref="A57:B57"/>
    <mergeCell ref="C57:L57"/>
    <mergeCell ref="M57:S57"/>
    <mergeCell ref="T57:U57"/>
    <mergeCell ref="V57:W57"/>
    <mergeCell ref="X57:AH57"/>
    <mergeCell ref="A58:B58"/>
    <mergeCell ref="C58:L58"/>
    <mergeCell ref="M58:S58"/>
    <mergeCell ref="T58:U58"/>
    <mergeCell ref="V58:W58"/>
    <mergeCell ref="X58:AH58"/>
    <mergeCell ref="A59:B59"/>
    <mergeCell ref="C59:L59"/>
    <mergeCell ref="M59:S59"/>
    <mergeCell ref="T59:U59"/>
    <mergeCell ref="V59:W59"/>
    <mergeCell ref="X59:AH59"/>
    <mergeCell ref="A60:B60"/>
    <mergeCell ref="C60:L60"/>
    <mergeCell ref="M60:S60"/>
    <mergeCell ref="T60:U60"/>
    <mergeCell ref="V60:W60"/>
    <mergeCell ref="X60:AH60"/>
    <mergeCell ref="A61:B61"/>
    <mergeCell ref="C61:L61"/>
    <mergeCell ref="M61:S61"/>
    <mergeCell ref="T61:U61"/>
    <mergeCell ref="V61:W61"/>
    <mergeCell ref="X61:AH61"/>
    <mergeCell ref="A62:B62"/>
    <mergeCell ref="C62:L62"/>
    <mergeCell ref="M62:S62"/>
    <mergeCell ref="T62:U62"/>
    <mergeCell ref="V62:W62"/>
    <mergeCell ref="X62:AH62"/>
    <mergeCell ref="A63:B63"/>
    <mergeCell ref="C63:L63"/>
    <mergeCell ref="M63:S63"/>
    <mergeCell ref="T63:U63"/>
    <mergeCell ref="V63:W63"/>
    <mergeCell ref="X63:AH63"/>
    <mergeCell ref="A69:B69"/>
    <mergeCell ref="C69:L69"/>
    <mergeCell ref="M69:S69"/>
    <mergeCell ref="T69:U69"/>
    <mergeCell ref="V69:W69"/>
    <mergeCell ref="X69:AH69"/>
    <mergeCell ref="A70:B70"/>
    <mergeCell ref="C70:L70"/>
    <mergeCell ref="A119:E119"/>
    <mergeCell ref="F119:Q119"/>
    <mergeCell ref="R119:V119"/>
    <mergeCell ref="W119:AH119"/>
    <mergeCell ref="A118:E118"/>
    <mergeCell ref="F118:Q118"/>
    <mergeCell ref="R118:V118"/>
    <mergeCell ref="W118:AH118"/>
    <mergeCell ref="R105:U105"/>
    <mergeCell ref="A103:Q103"/>
    <mergeCell ref="R103:AH103"/>
    <mergeCell ref="A105:Q117"/>
    <mergeCell ref="V105:AB106"/>
    <mergeCell ref="R108:AH117"/>
    <mergeCell ref="M70:S70"/>
    <mergeCell ref="T70:U70"/>
    <mergeCell ref="A124:D124"/>
    <mergeCell ref="E124:G124"/>
    <mergeCell ref="H124:L124"/>
    <mergeCell ref="R124:V124"/>
    <mergeCell ref="Y124:AC124"/>
    <mergeCell ref="M124:Q124"/>
    <mergeCell ref="AD124:AH124"/>
    <mergeCell ref="A120:E120"/>
    <mergeCell ref="F120:Q120"/>
    <mergeCell ref="R120:V120"/>
    <mergeCell ref="W120:AH120"/>
    <mergeCell ref="A121:E121"/>
    <mergeCell ref="F121:Q121"/>
    <mergeCell ref="R121:V121"/>
    <mergeCell ref="W121:AH121"/>
    <mergeCell ref="A122:E122"/>
    <mergeCell ref="F122:Q122"/>
    <mergeCell ref="R122:V122"/>
    <mergeCell ref="W122:AH122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43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3" name="Check Box 33">
              <controlPr defaultSize="0" autoFill="0" autoLine="0" autoPict="0">
                <anchor moveWithCells="1">
                  <from>
                    <xdr:col>17</xdr:col>
                    <xdr:colOff>28575</xdr:colOff>
                    <xdr:row>6</xdr:row>
                    <xdr:rowOff>9525</xdr:rowOff>
                  </from>
                  <to>
                    <xdr:col>17</xdr:col>
                    <xdr:colOff>219075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4" name="Check Box 34">
              <controlPr defaultSize="0" autoFill="0" autoLine="0" autoPict="0">
                <anchor moveWithCells="1">
                  <from>
                    <xdr:col>17</xdr:col>
                    <xdr:colOff>28575</xdr:colOff>
                    <xdr:row>5</xdr:row>
                    <xdr:rowOff>9525</xdr:rowOff>
                  </from>
                  <to>
                    <xdr:col>17</xdr:col>
                    <xdr:colOff>219075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5" name="Check Box 35">
              <controlPr defaultSize="0" autoFill="0" autoLine="0" autoPict="0">
                <anchor moveWithCells="1">
                  <from>
                    <xdr:col>17</xdr:col>
                    <xdr:colOff>28575</xdr:colOff>
                    <xdr:row>4</xdr:row>
                    <xdr:rowOff>0</xdr:rowOff>
                  </from>
                  <to>
                    <xdr:col>17</xdr:col>
                    <xdr:colOff>219075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6" name="Check Box 36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180975</xdr:rowOff>
                  </from>
                  <to>
                    <xdr:col>17</xdr:col>
                    <xdr:colOff>219075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7" name="Check Box 37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0</xdr:rowOff>
                  </from>
                  <to>
                    <xdr:col>17</xdr:col>
                    <xdr:colOff>219075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18" name="Check Box 38">
              <controlPr defaultSize="0" autoFill="0" autoLine="0" autoPict="0">
                <anchor moveWithCells="1">
                  <from>
                    <xdr:col>17</xdr:col>
                    <xdr:colOff>28575</xdr:colOff>
                    <xdr:row>11</xdr:row>
                    <xdr:rowOff>9525</xdr:rowOff>
                  </from>
                  <to>
                    <xdr:col>17</xdr:col>
                    <xdr:colOff>219075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19" name="Check Box 39">
              <controlPr defaultSize="0" autoFill="0" autoLine="0" autoPict="0">
                <anchor moveWithCells="1">
                  <from>
                    <xdr:col>17</xdr:col>
                    <xdr:colOff>28575</xdr:colOff>
                    <xdr:row>10</xdr:row>
                    <xdr:rowOff>0</xdr:rowOff>
                  </from>
                  <to>
                    <xdr:col>17</xdr:col>
                    <xdr:colOff>219075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0" name="Check Box 40">
              <controlPr defaultSize="0" autoFill="0" autoLine="0" autoPict="0">
                <anchor moveWithCells="1">
                  <from>
                    <xdr:col>17</xdr:col>
                    <xdr:colOff>28575</xdr:colOff>
                    <xdr:row>7</xdr:row>
                    <xdr:rowOff>9525</xdr:rowOff>
                  </from>
                  <to>
                    <xdr:col>17</xdr:col>
                    <xdr:colOff>219075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1" name="Check Box 41">
              <controlPr defaultSize="0" autoFill="0" autoLine="0" autoPict="0">
                <anchor moveWithCells="1">
                  <from>
                    <xdr:col>19</xdr:col>
                    <xdr:colOff>142875</xdr:colOff>
                    <xdr:row>28</xdr:row>
                    <xdr:rowOff>28575</xdr:rowOff>
                  </from>
                  <to>
                    <xdr:col>20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2" name="Check Box 42">
              <controlPr defaultSize="0" autoFill="0" autoLine="0" autoPict="0">
                <anchor moveWithCells="1">
                  <from>
                    <xdr:col>19</xdr:col>
                    <xdr:colOff>142875</xdr:colOff>
                    <xdr:row>55</xdr:row>
                    <xdr:rowOff>9525</xdr:rowOff>
                  </from>
                  <to>
                    <xdr:col>20</xdr:col>
                    <xdr:colOff>95250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3" name="Check Box 43">
              <controlPr defaultSize="0" autoFill="0" autoLine="0" autoPict="0">
                <anchor moveWithCells="1">
                  <from>
                    <xdr:col>19</xdr:col>
                    <xdr:colOff>142875</xdr:colOff>
                    <xdr:row>54</xdr:row>
                    <xdr:rowOff>9525</xdr:rowOff>
                  </from>
                  <to>
                    <xdr:col>20</xdr:col>
                    <xdr:colOff>95250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4" name="Check Box 44">
              <controlPr defaultSize="0" autoFill="0" autoLine="0" autoPict="0">
                <anchor moveWithCells="1">
                  <from>
                    <xdr:col>19</xdr:col>
                    <xdr:colOff>142875</xdr:colOff>
                    <xdr:row>51</xdr:row>
                    <xdr:rowOff>19050</xdr:rowOff>
                  </from>
                  <to>
                    <xdr:col>20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25" name="Check Box 45">
              <controlPr defaultSize="0" autoFill="0" autoLine="0" autoPict="0">
                <anchor moveWithCells="1">
                  <from>
                    <xdr:col>19</xdr:col>
                    <xdr:colOff>142875</xdr:colOff>
                    <xdr:row>53</xdr:row>
                    <xdr:rowOff>19050</xdr:rowOff>
                  </from>
                  <to>
                    <xdr:col>20</xdr:col>
                    <xdr:colOff>95250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26" name="Check Box 46">
              <controlPr defaultSize="0" autoFill="0" autoLine="0" autoPict="0">
                <anchor moveWithCells="1">
                  <from>
                    <xdr:col>19</xdr:col>
                    <xdr:colOff>142875</xdr:colOff>
                    <xdr:row>52</xdr:row>
                    <xdr:rowOff>19050</xdr:rowOff>
                  </from>
                  <to>
                    <xdr:col>20</xdr:col>
                    <xdr:colOff>95250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27" name="Check Box 47">
              <controlPr defaultSize="0" autoFill="0" autoLine="0" autoPict="0">
                <anchor moveWithCells="1">
                  <from>
                    <xdr:col>21</xdr:col>
                    <xdr:colOff>114300</xdr:colOff>
                    <xdr:row>29</xdr:row>
                    <xdr:rowOff>9525</xdr:rowOff>
                  </from>
                  <to>
                    <xdr:col>22</xdr:col>
                    <xdr:colOff>76200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28" name="Check Box 48">
              <controlPr defaultSize="0" autoFill="0" autoLine="0" autoPict="0">
                <anchor moveWithCells="1">
                  <from>
                    <xdr:col>21</xdr:col>
                    <xdr:colOff>114300</xdr:colOff>
                    <xdr:row>28</xdr:row>
                    <xdr:rowOff>28575</xdr:rowOff>
                  </from>
                  <to>
                    <xdr:col>22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29" name="Check Box 49">
              <controlPr defaultSize="0" autoFill="0" autoLine="0" autoPict="0">
                <anchor moveWithCells="1">
                  <from>
                    <xdr:col>21</xdr:col>
                    <xdr:colOff>114300</xdr:colOff>
                    <xdr:row>27</xdr:row>
                    <xdr:rowOff>28575</xdr:rowOff>
                  </from>
                  <to>
                    <xdr:col>22</xdr:col>
                    <xdr:colOff>76200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30" name="Check Box 50">
              <controlPr defaultSize="0" autoFill="0" autoLine="0" autoPict="0">
                <anchor moveWithCells="1">
                  <from>
                    <xdr:col>21</xdr:col>
                    <xdr:colOff>114300</xdr:colOff>
                    <xdr:row>32</xdr:row>
                    <xdr:rowOff>9525</xdr:rowOff>
                  </from>
                  <to>
                    <xdr:col>22</xdr:col>
                    <xdr:colOff>76200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31" name="Check Box 51">
              <controlPr defaultSize="0" autoFill="0" autoLine="0" autoPict="0">
                <anchor moveWithCells="1">
                  <from>
                    <xdr:col>21</xdr:col>
                    <xdr:colOff>114300</xdr:colOff>
                    <xdr:row>31</xdr:row>
                    <xdr:rowOff>19050</xdr:rowOff>
                  </from>
                  <to>
                    <xdr:col>22</xdr:col>
                    <xdr:colOff>76200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2" name="Check Box 52">
              <controlPr defaultSize="0" autoFill="0" autoLine="0" autoPict="0">
                <anchor moveWithCells="1">
                  <from>
                    <xdr:col>21</xdr:col>
                    <xdr:colOff>114300</xdr:colOff>
                    <xdr:row>30</xdr:row>
                    <xdr:rowOff>9525</xdr:rowOff>
                  </from>
                  <to>
                    <xdr:col>22</xdr:col>
                    <xdr:colOff>76200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33" name="Check Box 53">
              <controlPr defaultSize="0" autoFill="0" autoLine="0" autoPict="0">
                <anchor moveWithCells="1">
                  <from>
                    <xdr:col>21</xdr:col>
                    <xdr:colOff>114300</xdr:colOff>
                    <xdr:row>34</xdr:row>
                    <xdr:rowOff>19050</xdr:rowOff>
                  </from>
                  <to>
                    <xdr:col>22</xdr:col>
                    <xdr:colOff>76200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34" name="Check Box 54">
              <controlPr defaultSize="0" autoFill="0" autoLine="0" autoPict="0">
                <anchor moveWithCells="1">
                  <from>
                    <xdr:col>21</xdr:col>
                    <xdr:colOff>114300</xdr:colOff>
                    <xdr:row>33</xdr:row>
                    <xdr:rowOff>9525</xdr:rowOff>
                  </from>
                  <to>
                    <xdr:col>22</xdr:col>
                    <xdr:colOff>76200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5" name="Check Box 55">
              <controlPr defaultSize="0" autoFill="0" autoLine="0" autoPict="0">
                <anchor moveWithCells="1">
                  <from>
                    <xdr:col>21</xdr:col>
                    <xdr:colOff>114300</xdr:colOff>
                    <xdr:row>37</xdr:row>
                    <xdr:rowOff>19050</xdr:rowOff>
                  </from>
                  <to>
                    <xdr:col>22</xdr:col>
                    <xdr:colOff>76200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36" name="Check Box 56">
              <controlPr defaultSize="0" autoFill="0" autoLine="0" autoPict="0">
                <anchor moveWithCells="1">
                  <from>
                    <xdr:col>21</xdr:col>
                    <xdr:colOff>114300</xdr:colOff>
                    <xdr:row>36</xdr:row>
                    <xdr:rowOff>28575</xdr:rowOff>
                  </from>
                  <to>
                    <xdr:col>22</xdr:col>
                    <xdr:colOff>76200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37" name="Check Box 57">
              <controlPr defaultSize="0" autoFill="0" autoLine="0" autoPict="0">
                <anchor moveWithCells="1">
                  <from>
                    <xdr:col>21</xdr:col>
                    <xdr:colOff>114300</xdr:colOff>
                    <xdr:row>35</xdr:row>
                    <xdr:rowOff>19050</xdr:rowOff>
                  </from>
                  <to>
                    <xdr:col>22</xdr:col>
                    <xdr:colOff>76200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38" name="Check Box 58">
              <controlPr defaultSize="0" autoFill="0" autoLine="0" autoPict="0">
                <anchor moveWithCells="1">
                  <from>
                    <xdr:col>21</xdr:col>
                    <xdr:colOff>114300</xdr:colOff>
                    <xdr:row>40</xdr:row>
                    <xdr:rowOff>9525</xdr:rowOff>
                  </from>
                  <to>
                    <xdr:col>22</xdr:col>
                    <xdr:colOff>76200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39" name="Check Box 59">
              <controlPr defaultSize="0" autoFill="0" autoLine="0" autoPict="0">
                <anchor moveWithCells="1">
                  <from>
                    <xdr:col>21</xdr:col>
                    <xdr:colOff>114300</xdr:colOff>
                    <xdr:row>39</xdr:row>
                    <xdr:rowOff>19050</xdr:rowOff>
                  </from>
                  <to>
                    <xdr:col>22</xdr:col>
                    <xdr:colOff>76200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40" name="Check Box 60">
              <controlPr defaultSize="0" autoFill="0" autoLine="0" autoPict="0">
                <anchor moveWithCells="1">
                  <from>
                    <xdr:col>21</xdr:col>
                    <xdr:colOff>114300</xdr:colOff>
                    <xdr:row>38</xdr:row>
                    <xdr:rowOff>19050</xdr:rowOff>
                  </from>
                  <to>
                    <xdr:col>22</xdr:col>
                    <xdr:colOff>76200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41" name="Check Box 61">
              <controlPr defaultSize="0" autoFill="0" autoLine="0" autoPict="0">
                <anchor moveWithCells="1">
                  <from>
                    <xdr:col>21</xdr:col>
                    <xdr:colOff>114300</xdr:colOff>
                    <xdr:row>42</xdr:row>
                    <xdr:rowOff>19050</xdr:rowOff>
                  </from>
                  <to>
                    <xdr:col>22</xdr:col>
                    <xdr:colOff>76200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42" name="Check Box 62">
              <controlPr defaultSize="0" autoFill="0" autoLine="0" autoPict="0">
                <anchor moveWithCells="1">
                  <from>
                    <xdr:col>21</xdr:col>
                    <xdr:colOff>114300</xdr:colOff>
                    <xdr:row>41</xdr:row>
                    <xdr:rowOff>19050</xdr:rowOff>
                  </from>
                  <to>
                    <xdr:col>22</xdr:col>
                    <xdr:colOff>76200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43" name="Check Box 63">
              <controlPr defaultSize="0" autoFill="0" autoLine="0" autoPict="0">
                <anchor moveWithCells="1">
                  <from>
                    <xdr:col>21</xdr:col>
                    <xdr:colOff>114300</xdr:colOff>
                    <xdr:row>50</xdr:row>
                    <xdr:rowOff>19050</xdr:rowOff>
                  </from>
                  <to>
                    <xdr:col>22</xdr:col>
                    <xdr:colOff>76200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44" name="Check Box 64">
              <controlPr defaultSize="0" autoFill="0" autoLine="0" autoPict="0">
                <anchor moveWithCells="1">
                  <from>
                    <xdr:col>21</xdr:col>
                    <xdr:colOff>114300</xdr:colOff>
                    <xdr:row>49</xdr:row>
                    <xdr:rowOff>9525</xdr:rowOff>
                  </from>
                  <to>
                    <xdr:col>22</xdr:col>
                    <xdr:colOff>76200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45" name="Check Box 65">
              <controlPr defaultSize="0" autoFill="0" autoLine="0" autoPict="0">
                <anchor moveWithCells="1">
                  <from>
                    <xdr:col>21</xdr:col>
                    <xdr:colOff>114300</xdr:colOff>
                    <xdr:row>43</xdr:row>
                    <xdr:rowOff>9525</xdr:rowOff>
                  </from>
                  <to>
                    <xdr:col>22</xdr:col>
                    <xdr:colOff>76200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46" name="Check Box 66">
              <controlPr defaultSize="0" autoFill="0" autoLine="0" autoPict="0">
                <anchor moveWithCells="1">
                  <from>
                    <xdr:col>21</xdr:col>
                    <xdr:colOff>114300</xdr:colOff>
                    <xdr:row>46</xdr:row>
                    <xdr:rowOff>9525</xdr:rowOff>
                  </from>
                  <to>
                    <xdr:col>22</xdr:col>
                    <xdr:colOff>76200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47" name="Check Box 67">
              <controlPr defaultSize="0" autoFill="0" autoLine="0" autoPict="0">
                <anchor moveWithCells="1">
                  <from>
                    <xdr:col>21</xdr:col>
                    <xdr:colOff>114300</xdr:colOff>
                    <xdr:row>45</xdr:row>
                    <xdr:rowOff>9525</xdr:rowOff>
                  </from>
                  <to>
                    <xdr:col>22</xdr:col>
                    <xdr:colOff>76200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48" name="Check Box 68">
              <controlPr defaultSize="0" autoFill="0" autoLine="0" autoPict="0">
                <anchor moveWithCells="1">
                  <from>
                    <xdr:col>21</xdr:col>
                    <xdr:colOff>114300</xdr:colOff>
                    <xdr:row>44</xdr:row>
                    <xdr:rowOff>9525</xdr:rowOff>
                  </from>
                  <to>
                    <xdr:col>22</xdr:col>
                    <xdr:colOff>76200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49" name="Check Box 69">
              <controlPr defaultSize="0" autoFill="0" autoLine="0" autoPict="0">
                <anchor moveWithCells="1">
                  <from>
                    <xdr:col>21</xdr:col>
                    <xdr:colOff>114300</xdr:colOff>
                    <xdr:row>48</xdr:row>
                    <xdr:rowOff>19050</xdr:rowOff>
                  </from>
                  <to>
                    <xdr:col>22</xdr:col>
                    <xdr:colOff>76200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50" name="Check Box 70">
              <controlPr defaultSize="0" autoFill="0" autoLine="0" autoPict="0">
                <anchor moveWithCells="1">
                  <from>
                    <xdr:col>21</xdr:col>
                    <xdr:colOff>114300</xdr:colOff>
                    <xdr:row>47</xdr:row>
                    <xdr:rowOff>19050</xdr:rowOff>
                  </from>
                  <to>
                    <xdr:col>22</xdr:col>
                    <xdr:colOff>76200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51" name="Check Box 71">
              <controlPr defaultSize="0" autoFill="0" autoLine="0" autoPict="0">
                <anchor moveWithCells="1">
                  <from>
                    <xdr:col>21</xdr:col>
                    <xdr:colOff>114300</xdr:colOff>
                    <xdr:row>28</xdr:row>
                    <xdr:rowOff>28575</xdr:rowOff>
                  </from>
                  <to>
                    <xdr:col>22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52" name="Check Box 72">
              <controlPr defaultSize="0" autoFill="0" autoLine="0" autoPict="0">
                <anchor moveWithCells="1">
                  <from>
                    <xdr:col>21</xdr:col>
                    <xdr:colOff>114300</xdr:colOff>
                    <xdr:row>55</xdr:row>
                    <xdr:rowOff>9525</xdr:rowOff>
                  </from>
                  <to>
                    <xdr:col>22</xdr:col>
                    <xdr:colOff>76200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53" name="Check Box 73">
              <controlPr defaultSize="0" autoFill="0" autoLine="0" autoPict="0">
                <anchor moveWithCells="1">
                  <from>
                    <xdr:col>21</xdr:col>
                    <xdr:colOff>114300</xdr:colOff>
                    <xdr:row>54</xdr:row>
                    <xdr:rowOff>9525</xdr:rowOff>
                  </from>
                  <to>
                    <xdr:col>22</xdr:col>
                    <xdr:colOff>76200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54" name="Check Box 74">
              <controlPr defaultSize="0" autoFill="0" autoLine="0" autoPict="0">
                <anchor moveWithCells="1">
                  <from>
                    <xdr:col>21</xdr:col>
                    <xdr:colOff>114300</xdr:colOff>
                    <xdr:row>51</xdr:row>
                    <xdr:rowOff>19050</xdr:rowOff>
                  </from>
                  <to>
                    <xdr:col>22</xdr:col>
                    <xdr:colOff>76200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55" name="Check Box 75">
              <controlPr defaultSize="0" autoFill="0" autoLine="0" autoPict="0">
                <anchor moveWithCells="1">
                  <from>
                    <xdr:col>21</xdr:col>
                    <xdr:colOff>114300</xdr:colOff>
                    <xdr:row>53</xdr:row>
                    <xdr:rowOff>19050</xdr:rowOff>
                  </from>
                  <to>
                    <xdr:col>22</xdr:col>
                    <xdr:colOff>76200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56" name="Check Box 76">
              <controlPr defaultSize="0" autoFill="0" autoLine="0" autoPict="0">
                <anchor moveWithCells="1">
                  <from>
                    <xdr:col>21</xdr:col>
                    <xdr:colOff>114300</xdr:colOff>
                    <xdr:row>52</xdr:row>
                    <xdr:rowOff>19050</xdr:rowOff>
                  </from>
                  <to>
                    <xdr:col>22</xdr:col>
                    <xdr:colOff>76200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57" name="Check Box 77">
              <controlPr defaultSize="0" autoFill="0" autoLine="0" autoPict="0">
                <anchor moveWithCells="1">
                  <from>
                    <xdr:col>19</xdr:col>
                    <xdr:colOff>142875</xdr:colOff>
                    <xdr:row>59</xdr:row>
                    <xdr:rowOff>19050</xdr:rowOff>
                  </from>
                  <to>
                    <xdr:col>20</xdr:col>
                    <xdr:colOff>95250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58" name="Check Box 78">
              <controlPr defaultSize="0" autoFill="0" autoLine="0" autoPict="0">
                <anchor moveWithCells="1">
                  <from>
                    <xdr:col>19</xdr:col>
                    <xdr:colOff>142875</xdr:colOff>
                    <xdr:row>58</xdr:row>
                    <xdr:rowOff>9525</xdr:rowOff>
                  </from>
                  <to>
                    <xdr:col>20</xdr:col>
                    <xdr:colOff>95250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59" name="Check Box 79">
              <controlPr defaultSize="0" autoFill="0" autoLine="0" autoPict="0">
                <anchor moveWithCells="1">
                  <from>
                    <xdr:col>19</xdr:col>
                    <xdr:colOff>142875</xdr:colOff>
                    <xdr:row>57</xdr:row>
                    <xdr:rowOff>19050</xdr:rowOff>
                  </from>
                  <to>
                    <xdr:col>20</xdr:col>
                    <xdr:colOff>95250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60" name="Check Box 80">
              <controlPr defaultSize="0" autoFill="0" autoLine="0" autoPict="0">
                <anchor moveWithCells="1">
                  <from>
                    <xdr:col>19</xdr:col>
                    <xdr:colOff>142875</xdr:colOff>
                    <xdr:row>56</xdr:row>
                    <xdr:rowOff>19050</xdr:rowOff>
                  </from>
                  <to>
                    <xdr:col>20</xdr:col>
                    <xdr:colOff>95250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61" name="Check Box 81">
              <controlPr defaultSize="0" autoFill="0" autoLine="0" autoPict="0">
                <anchor moveWithCells="1">
                  <from>
                    <xdr:col>19</xdr:col>
                    <xdr:colOff>142875</xdr:colOff>
                    <xdr:row>64</xdr:row>
                    <xdr:rowOff>9525</xdr:rowOff>
                  </from>
                  <to>
                    <xdr:col>20</xdr:col>
                    <xdr:colOff>95250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62" name="Check Box 82">
              <controlPr defaultSize="0" autoFill="0" autoLine="0" autoPict="0">
                <anchor moveWithCells="1">
                  <from>
                    <xdr:col>19</xdr:col>
                    <xdr:colOff>142875</xdr:colOff>
                    <xdr:row>63</xdr:row>
                    <xdr:rowOff>9525</xdr:rowOff>
                  </from>
                  <to>
                    <xdr:col>20</xdr:col>
                    <xdr:colOff>95250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63" name="Check Box 83">
              <controlPr defaultSize="0" autoFill="0" autoLine="0" autoPict="0">
                <anchor moveWithCells="1">
                  <from>
                    <xdr:col>19</xdr:col>
                    <xdr:colOff>142875</xdr:colOff>
                    <xdr:row>60</xdr:row>
                    <xdr:rowOff>19050</xdr:rowOff>
                  </from>
                  <to>
                    <xdr:col>20</xdr:col>
                    <xdr:colOff>95250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64" name="Check Box 84">
              <controlPr defaultSize="0" autoFill="0" autoLine="0" autoPict="0">
                <anchor moveWithCells="1">
                  <from>
                    <xdr:col>19</xdr:col>
                    <xdr:colOff>142875</xdr:colOff>
                    <xdr:row>62</xdr:row>
                    <xdr:rowOff>19050</xdr:rowOff>
                  </from>
                  <to>
                    <xdr:col>20</xdr:col>
                    <xdr:colOff>95250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65" name="Check Box 85">
              <controlPr defaultSize="0" autoFill="0" autoLine="0" autoPict="0">
                <anchor moveWithCells="1">
                  <from>
                    <xdr:col>19</xdr:col>
                    <xdr:colOff>142875</xdr:colOff>
                    <xdr:row>61</xdr:row>
                    <xdr:rowOff>19050</xdr:rowOff>
                  </from>
                  <to>
                    <xdr:col>20</xdr:col>
                    <xdr:colOff>95250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66" name="Check Box 86">
              <controlPr defaultSize="0" autoFill="0" autoLine="0" autoPict="0">
                <anchor moveWithCells="1">
                  <from>
                    <xdr:col>21</xdr:col>
                    <xdr:colOff>114300</xdr:colOff>
                    <xdr:row>59</xdr:row>
                    <xdr:rowOff>19050</xdr:rowOff>
                  </from>
                  <to>
                    <xdr:col>22</xdr:col>
                    <xdr:colOff>76200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67" name="Check Box 87">
              <controlPr defaultSize="0" autoFill="0" autoLine="0" autoPict="0">
                <anchor moveWithCells="1">
                  <from>
                    <xdr:col>21</xdr:col>
                    <xdr:colOff>114300</xdr:colOff>
                    <xdr:row>58</xdr:row>
                    <xdr:rowOff>9525</xdr:rowOff>
                  </from>
                  <to>
                    <xdr:col>22</xdr:col>
                    <xdr:colOff>76200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68" name="Check Box 88">
              <controlPr defaultSize="0" autoFill="0" autoLine="0" autoPict="0">
                <anchor moveWithCells="1">
                  <from>
                    <xdr:col>21</xdr:col>
                    <xdr:colOff>114300</xdr:colOff>
                    <xdr:row>57</xdr:row>
                    <xdr:rowOff>19050</xdr:rowOff>
                  </from>
                  <to>
                    <xdr:col>22</xdr:col>
                    <xdr:colOff>76200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69" name="Check Box 89">
              <controlPr defaultSize="0" autoFill="0" autoLine="0" autoPict="0">
                <anchor moveWithCells="1">
                  <from>
                    <xdr:col>21</xdr:col>
                    <xdr:colOff>114300</xdr:colOff>
                    <xdr:row>56</xdr:row>
                    <xdr:rowOff>19050</xdr:rowOff>
                  </from>
                  <to>
                    <xdr:col>22</xdr:col>
                    <xdr:colOff>76200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70" name="Check Box 90">
              <controlPr defaultSize="0" autoFill="0" autoLine="0" autoPict="0">
                <anchor moveWithCells="1">
                  <from>
                    <xdr:col>21</xdr:col>
                    <xdr:colOff>114300</xdr:colOff>
                    <xdr:row>64</xdr:row>
                    <xdr:rowOff>9525</xdr:rowOff>
                  </from>
                  <to>
                    <xdr:col>22</xdr:col>
                    <xdr:colOff>76200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71" name="Check Box 91">
              <controlPr defaultSize="0" autoFill="0" autoLine="0" autoPict="0">
                <anchor moveWithCells="1">
                  <from>
                    <xdr:col>21</xdr:col>
                    <xdr:colOff>114300</xdr:colOff>
                    <xdr:row>63</xdr:row>
                    <xdr:rowOff>9525</xdr:rowOff>
                  </from>
                  <to>
                    <xdr:col>22</xdr:col>
                    <xdr:colOff>76200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72" name="Check Box 92">
              <controlPr defaultSize="0" autoFill="0" autoLine="0" autoPict="0">
                <anchor moveWithCells="1">
                  <from>
                    <xdr:col>21</xdr:col>
                    <xdr:colOff>114300</xdr:colOff>
                    <xdr:row>60</xdr:row>
                    <xdr:rowOff>19050</xdr:rowOff>
                  </from>
                  <to>
                    <xdr:col>22</xdr:col>
                    <xdr:colOff>76200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73" name="Check Box 93">
              <controlPr defaultSize="0" autoFill="0" autoLine="0" autoPict="0">
                <anchor moveWithCells="1">
                  <from>
                    <xdr:col>21</xdr:col>
                    <xdr:colOff>114300</xdr:colOff>
                    <xdr:row>62</xdr:row>
                    <xdr:rowOff>19050</xdr:rowOff>
                  </from>
                  <to>
                    <xdr:col>22</xdr:col>
                    <xdr:colOff>76200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74" name="Check Box 94">
              <controlPr defaultSize="0" autoFill="0" autoLine="0" autoPict="0">
                <anchor moveWithCells="1">
                  <from>
                    <xdr:col>21</xdr:col>
                    <xdr:colOff>114300</xdr:colOff>
                    <xdr:row>61</xdr:row>
                    <xdr:rowOff>19050</xdr:rowOff>
                  </from>
                  <to>
                    <xdr:col>22</xdr:col>
                    <xdr:colOff>76200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75" name="Check Box 95">
              <controlPr defaultSize="0" autoFill="0" autoLine="0" autoPict="0">
                <anchor moveWithCells="1">
                  <from>
                    <xdr:col>19</xdr:col>
                    <xdr:colOff>142875</xdr:colOff>
                    <xdr:row>66</xdr:row>
                    <xdr:rowOff>19050</xdr:rowOff>
                  </from>
                  <to>
                    <xdr:col>20</xdr:col>
                    <xdr:colOff>95250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76" name="Check Box 96">
              <controlPr defaultSize="0" autoFill="0" autoLine="0" autoPict="0">
                <anchor moveWithCells="1">
                  <from>
                    <xdr:col>19</xdr:col>
                    <xdr:colOff>142875</xdr:colOff>
                    <xdr:row>65</xdr:row>
                    <xdr:rowOff>19050</xdr:rowOff>
                  </from>
                  <to>
                    <xdr:col>20</xdr:col>
                    <xdr:colOff>95250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77" name="Check Box 97">
              <controlPr defaultSize="0" autoFill="0" autoLine="0" autoPict="0">
                <anchor moveWithCells="1">
                  <from>
                    <xdr:col>21</xdr:col>
                    <xdr:colOff>114300</xdr:colOff>
                    <xdr:row>66</xdr:row>
                    <xdr:rowOff>19050</xdr:rowOff>
                  </from>
                  <to>
                    <xdr:col>22</xdr:col>
                    <xdr:colOff>76200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78" name="Check Box 98">
              <controlPr defaultSize="0" autoFill="0" autoLine="0" autoPict="0">
                <anchor moveWithCells="1">
                  <from>
                    <xdr:col>21</xdr:col>
                    <xdr:colOff>114300</xdr:colOff>
                    <xdr:row>65</xdr:row>
                    <xdr:rowOff>19050</xdr:rowOff>
                  </from>
                  <to>
                    <xdr:col>22</xdr:col>
                    <xdr:colOff>76200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79" name="Check Box 99">
              <controlPr defaultSize="0" autoFill="0" autoLine="0" autoPict="0">
                <anchor moveWithCells="1">
                  <from>
                    <xdr:col>28</xdr:col>
                    <xdr:colOff>19050</xdr:colOff>
                    <xdr:row>104</xdr:row>
                    <xdr:rowOff>19050</xdr:rowOff>
                  </from>
                  <to>
                    <xdr:col>28</xdr:col>
                    <xdr:colOff>200025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80" name="Check Box 100">
              <controlPr defaultSize="0" autoFill="0" autoLine="0" autoPict="0">
                <anchor moveWithCells="1">
                  <from>
                    <xdr:col>28</xdr:col>
                    <xdr:colOff>19050</xdr:colOff>
                    <xdr:row>103</xdr:row>
                    <xdr:rowOff>19050</xdr:rowOff>
                  </from>
                  <to>
                    <xdr:col>28</xdr:col>
                    <xdr:colOff>200025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81" name="Check Box 101">
              <controlPr defaultSize="0" autoFill="0" autoLine="0" autoPict="0">
                <anchor moveWithCells="1">
                  <from>
                    <xdr:col>28</xdr:col>
                    <xdr:colOff>19050</xdr:colOff>
                    <xdr:row>104</xdr:row>
                    <xdr:rowOff>19050</xdr:rowOff>
                  </from>
                  <to>
                    <xdr:col>28</xdr:col>
                    <xdr:colOff>209550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82" name="Check Box 102">
              <controlPr defaultSize="0" autoFill="0" autoLine="0" autoPict="0">
                <anchor moveWithCells="1">
                  <from>
                    <xdr:col>19</xdr:col>
                    <xdr:colOff>152400</xdr:colOff>
                    <xdr:row>29</xdr:row>
                    <xdr:rowOff>9525</xdr:rowOff>
                  </from>
                  <to>
                    <xdr:col>20</xdr:col>
                    <xdr:colOff>114300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83" name="Check Box 104">
              <controlPr defaultSize="0" autoFill="0" autoLine="0" autoPict="0">
                <anchor moveWithCells="1">
                  <from>
                    <xdr:col>19</xdr:col>
                    <xdr:colOff>152400</xdr:colOff>
                    <xdr:row>27</xdr:row>
                    <xdr:rowOff>28575</xdr:rowOff>
                  </from>
                  <to>
                    <xdr:col>20</xdr:col>
                    <xdr:colOff>114300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84" name="Check Box 105">
              <controlPr defaultSize="0" autoFill="0" autoLine="0" autoPict="0">
                <anchor moveWithCells="1">
                  <from>
                    <xdr:col>19</xdr:col>
                    <xdr:colOff>152400</xdr:colOff>
                    <xdr:row>32</xdr:row>
                    <xdr:rowOff>9525</xdr:rowOff>
                  </from>
                  <to>
                    <xdr:col>20</xdr:col>
                    <xdr:colOff>114300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85" name="Check Box 106">
              <controlPr defaultSize="0" autoFill="0" autoLine="0" autoPict="0">
                <anchor moveWithCells="1">
                  <from>
                    <xdr:col>19</xdr:col>
                    <xdr:colOff>152400</xdr:colOff>
                    <xdr:row>31</xdr:row>
                    <xdr:rowOff>19050</xdr:rowOff>
                  </from>
                  <to>
                    <xdr:col>20</xdr:col>
                    <xdr:colOff>114300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86" name="Check Box 107">
              <controlPr defaultSize="0" autoFill="0" autoLine="0" autoPict="0">
                <anchor moveWithCells="1">
                  <from>
                    <xdr:col>19</xdr:col>
                    <xdr:colOff>152400</xdr:colOff>
                    <xdr:row>30</xdr:row>
                    <xdr:rowOff>9525</xdr:rowOff>
                  </from>
                  <to>
                    <xdr:col>20</xdr:col>
                    <xdr:colOff>114300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87" name="Check Box 108">
              <controlPr defaultSize="0" autoFill="0" autoLine="0" autoPict="0">
                <anchor moveWithCells="1">
                  <from>
                    <xdr:col>19</xdr:col>
                    <xdr:colOff>152400</xdr:colOff>
                    <xdr:row>34</xdr:row>
                    <xdr:rowOff>19050</xdr:rowOff>
                  </from>
                  <to>
                    <xdr:col>20</xdr:col>
                    <xdr:colOff>114300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88" name="Check Box 109">
              <controlPr defaultSize="0" autoFill="0" autoLine="0" autoPict="0">
                <anchor moveWithCells="1">
                  <from>
                    <xdr:col>19</xdr:col>
                    <xdr:colOff>152400</xdr:colOff>
                    <xdr:row>33</xdr:row>
                    <xdr:rowOff>9525</xdr:rowOff>
                  </from>
                  <to>
                    <xdr:col>20</xdr:col>
                    <xdr:colOff>114300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89" name="Check Box 110">
              <controlPr defaultSize="0" autoFill="0" autoLine="0" autoPict="0">
                <anchor moveWithCells="1">
                  <from>
                    <xdr:col>19</xdr:col>
                    <xdr:colOff>152400</xdr:colOff>
                    <xdr:row>37</xdr:row>
                    <xdr:rowOff>19050</xdr:rowOff>
                  </from>
                  <to>
                    <xdr:col>20</xdr:col>
                    <xdr:colOff>114300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90" name="Check Box 111">
              <controlPr defaultSize="0" autoFill="0" autoLine="0" autoPict="0">
                <anchor moveWithCells="1">
                  <from>
                    <xdr:col>19</xdr:col>
                    <xdr:colOff>152400</xdr:colOff>
                    <xdr:row>36</xdr:row>
                    <xdr:rowOff>28575</xdr:rowOff>
                  </from>
                  <to>
                    <xdr:col>20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91" name="Check Box 112">
              <controlPr defaultSize="0" autoFill="0" autoLine="0" autoPict="0">
                <anchor moveWithCells="1">
                  <from>
                    <xdr:col>19</xdr:col>
                    <xdr:colOff>152400</xdr:colOff>
                    <xdr:row>35</xdr:row>
                    <xdr:rowOff>19050</xdr:rowOff>
                  </from>
                  <to>
                    <xdr:col>20</xdr:col>
                    <xdr:colOff>114300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92" name="Check Box 113">
              <controlPr defaultSize="0" autoFill="0" autoLine="0" autoPict="0">
                <anchor moveWithCells="1">
                  <from>
                    <xdr:col>19</xdr:col>
                    <xdr:colOff>152400</xdr:colOff>
                    <xdr:row>40</xdr:row>
                    <xdr:rowOff>9525</xdr:rowOff>
                  </from>
                  <to>
                    <xdr:col>20</xdr:col>
                    <xdr:colOff>114300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93" name="Check Box 114">
              <controlPr defaultSize="0" autoFill="0" autoLine="0" autoPict="0">
                <anchor moveWithCells="1">
                  <from>
                    <xdr:col>19</xdr:col>
                    <xdr:colOff>152400</xdr:colOff>
                    <xdr:row>39</xdr:row>
                    <xdr:rowOff>19050</xdr:rowOff>
                  </from>
                  <to>
                    <xdr:col>20</xdr:col>
                    <xdr:colOff>114300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94" name="Check Box 115">
              <controlPr defaultSize="0" autoFill="0" autoLine="0" autoPict="0">
                <anchor moveWithCells="1">
                  <from>
                    <xdr:col>19</xdr:col>
                    <xdr:colOff>152400</xdr:colOff>
                    <xdr:row>38</xdr:row>
                    <xdr:rowOff>19050</xdr:rowOff>
                  </from>
                  <to>
                    <xdr:col>20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95" name="Check Box 116">
              <controlPr defaultSize="0" autoFill="0" autoLine="0" autoPict="0">
                <anchor moveWithCells="1">
                  <from>
                    <xdr:col>19</xdr:col>
                    <xdr:colOff>152400</xdr:colOff>
                    <xdr:row>42</xdr:row>
                    <xdr:rowOff>19050</xdr:rowOff>
                  </from>
                  <to>
                    <xdr:col>20</xdr:col>
                    <xdr:colOff>114300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96" name="Check Box 117">
              <controlPr defaultSize="0" autoFill="0" autoLine="0" autoPict="0">
                <anchor moveWithCells="1">
                  <from>
                    <xdr:col>19</xdr:col>
                    <xdr:colOff>152400</xdr:colOff>
                    <xdr:row>41</xdr:row>
                    <xdr:rowOff>19050</xdr:rowOff>
                  </from>
                  <to>
                    <xdr:col>20</xdr:col>
                    <xdr:colOff>114300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97" name="Check Box 118">
              <controlPr defaultSize="0" autoFill="0" autoLine="0" autoPict="0">
                <anchor moveWithCells="1">
                  <from>
                    <xdr:col>19</xdr:col>
                    <xdr:colOff>152400</xdr:colOff>
                    <xdr:row>50</xdr:row>
                    <xdr:rowOff>19050</xdr:rowOff>
                  </from>
                  <to>
                    <xdr:col>20</xdr:col>
                    <xdr:colOff>114300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98" name="Check Box 119">
              <controlPr defaultSize="0" autoFill="0" autoLine="0" autoPict="0">
                <anchor moveWithCells="1">
                  <from>
                    <xdr:col>19</xdr:col>
                    <xdr:colOff>152400</xdr:colOff>
                    <xdr:row>49</xdr:row>
                    <xdr:rowOff>9525</xdr:rowOff>
                  </from>
                  <to>
                    <xdr:col>20</xdr:col>
                    <xdr:colOff>114300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99" name="Check Box 120">
              <controlPr defaultSize="0" autoFill="0" autoLine="0" autoPict="0">
                <anchor moveWithCells="1">
                  <from>
                    <xdr:col>19</xdr:col>
                    <xdr:colOff>152400</xdr:colOff>
                    <xdr:row>43</xdr:row>
                    <xdr:rowOff>9525</xdr:rowOff>
                  </from>
                  <to>
                    <xdr:col>20</xdr:col>
                    <xdr:colOff>114300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00" name="Check Box 121">
              <controlPr defaultSize="0" autoFill="0" autoLine="0" autoPict="0">
                <anchor moveWithCells="1">
                  <from>
                    <xdr:col>19</xdr:col>
                    <xdr:colOff>152400</xdr:colOff>
                    <xdr:row>46</xdr:row>
                    <xdr:rowOff>9525</xdr:rowOff>
                  </from>
                  <to>
                    <xdr:col>20</xdr:col>
                    <xdr:colOff>114300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01" name="Check Box 122">
              <controlPr defaultSize="0" autoFill="0" autoLine="0" autoPict="0">
                <anchor moveWithCells="1">
                  <from>
                    <xdr:col>19</xdr:col>
                    <xdr:colOff>152400</xdr:colOff>
                    <xdr:row>45</xdr:row>
                    <xdr:rowOff>9525</xdr:rowOff>
                  </from>
                  <to>
                    <xdr:col>20</xdr:col>
                    <xdr:colOff>114300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02" name="Check Box 123">
              <controlPr defaultSize="0" autoFill="0" autoLine="0" autoPict="0">
                <anchor moveWithCells="1">
                  <from>
                    <xdr:col>19</xdr:col>
                    <xdr:colOff>152400</xdr:colOff>
                    <xdr:row>44</xdr:row>
                    <xdr:rowOff>9525</xdr:rowOff>
                  </from>
                  <to>
                    <xdr:col>20</xdr:col>
                    <xdr:colOff>114300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03" name="Check Box 124">
              <controlPr defaultSize="0" autoFill="0" autoLine="0" autoPict="0">
                <anchor moveWithCells="1">
                  <from>
                    <xdr:col>19</xdr:col>
                    <xdr:colOff>152400</xdr:colOff>
                    <xdr:row>48</xdr:row>
                    <xdr:rowOff>19050</xdr:rowOff>
                  </from>
                  <to>
                    <xdr:col>20</xdr:col>
                    <xdr:colOff>114300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04" name="Check Box 125">
              <controlPr defaultSize="0" autoFill="0" autoLine="0" autoPict="0">
                <anchor moveWithCells="1">
                  <from>
                    <xdr:col>19</xdr:col>
                    <xdr:colOff>152400</xdr:colOff>
                    <xdr:row>47</xdr:row>
                    <xdr:rowOff>19050</xdr:rowOff>
                  </from>
                  <to>
                    <xdr:col>20</xdr:col>
                    <xdr:colOff>114300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05" name="Check Box 130">
              <controlPr defaultSize="0" autoFill="0" autoLine="0" autoPict="0">
                <anchor moveWithCells="1">
                  <from>
                    <xdr:col>19</xdr:col>
                    <xdr:colOff>142875</xdr:colOff>
                    <xdr:row>70</xdr:row>
                    <xdr:rowOff>9525</xdr:rowOff>
                  </from>
                  <to>
                    <xdr:col>20</xdr:col>
                    <xdr:colOff>95250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06" name="Check Box 131">
              <controlPr defaultSize="0" autoFill="0" autoLine="0" autoPict="0">
                <anchor moveWithCells="1">
                  <from>
                    <xdr:col>19</xdr:col>
                    <xdr:colOff>142875</xdr:colOff>
                    <xdr:row>69</xdr:row>
                    <xdr:rowOff>9525</xdr:rowOff>
                  </from>
                  <to>
                    <xdr:col>20</xdr:col>
                    <xdr:colOff>95250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07" name="Check Box 132">
              <controlPr defaultSize="0" autoFill="0" autoLine="0" autoPict="0">
                <anchor moveWithCells="1">
                  <from>
                    <xdr:col>19</xdr:col>
                    <xdr:colOff>142875</xdr:colOff>
                    <xdr:row>68</xdr:row>
                    <xdr:rowOff>19050</xdr:rowOff>
                  </from>
                  <to>
                    <xdr:col>20</xdr:col>
                    <xdr:colOff>95250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08" name="Check Box 133">
              <controlPr defaultSize="0" autoFill="0" autoLine="0" autoPict="0">
                <anchor moveWithCells="1">
                  <from>
                    <xdr:col>19</xdr:col>
                    <xdr:colOff>142875</xdr:colOff>
                    <xdr:row>67</xdr:row>
                    <xdr:rowOff>19050</xdr:rowOff>
                  </from>
                  <to>
                    <xdr:col>20</xdr:col>
                    <xdr:colOff>95250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09" name="Check Box 134">
              <controlPr defaultSize="0" autoFill="0" autoLine="0" autoPict="0">
                <anchor moveWithCells="1">
                  <from>
                    <xdr:col>21</xdr:col>
                    <xdr:colOff>114300</xdr:colOff>
                    <xdr:row>70</xdr:row>
                    <xdr:rowOff>9525</xdr:rowOff>
                  </from>
                  <to>
                    <xdr:col>22</xdr:col>
                    <xdr:colOff>76200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10" name="Check Box 135">
              <controlPr defaultSize="0" autoFill="0" autoLine="0" autoPict="0">
                <anchor moveWithCells="1">
                  <from>
                    <xdr:col>21</xdr:col>
                    <xdr:colOff>114300</xdr:colOff>
                    <xdr:row>69</xdr:row>
                    <xdr:rowOff>9525</xdr:rowOff>
                  </from>
                  <to>
                    <xdr:col>22</xdr:col>
                    <xdr:colOff>76200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11" name="Check Box 136">
              <controlPr defaultSize="0" autoFill="0" autoLine="0" autoPict="0">
                <anchor moveWithCells="1">
                  <from>
                    <xdr:col>21</xdr:col>
                    <xdr:colOff>114300</xdr:colOff>
                    <xdr:row>68</xdr:row>
                    <xdr:rowOff>19050</xdr:rowOff>
                  </from>
                  <to>
                    <xdr:col>22</xdr:col>
                    <xdr:colOff>76200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12" name="Check Box 137">
              <controlPr defaultSize="0" autoFill="0" autoLine="0" autoPict="0">
                <anchor moveWithCells="1">
                  <from>
                    <xdr:col>21</xdr:col>
                    <xdr:colOff>114300</xdr:colOff>
                    <xdr:row>67</xdr:row>
                    <xdr:rowOff>19050</xdr:rowOff>
                  </from>
                  <to>
                    <xdr:col>22</xdr:col>
                    <xdr:colOff>76200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13" name="Check Box 138">
              <controlPr defaultSize="0" autoFill="0" autoLine="0" autoPict="0">
                <anchor moveWithCells="1">
                  <from>
                    <xdr:col>19</xdr:col>
                    <xdr:colOff>142875</xdr:colOff>
                    <xdr:row>72</xdr:row>
                    <xdr:rowOff>19050</xdr:rowOff>
                  </from>
                  <to>
                    <xdr:col>20</xdr:col>
                    <xdr:colOff>95250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14" name="Check Box 139">
              <controlPr defaultSize="0" autoFill="0" autoLine="0" autoPict="0">
                <anchor moveWithCells="1">
                  <from>
                    <xdr:col>19</xdr:col>
                    <xdr:colOff>142875</xdr:colOff>
                    <xdr:row>71</xdr:row>
                    <xdr:rowOff>19050</xdr:rowOff>
                  </from>
                  <to>
                    <xdr:col>20</xdr:col>
                    <xdr:colOff>95250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15" name="Check Box 140">
              <controlPr defaultSize="0" autoFill="0" autoLine="0" autoPict="0">
                <anchor moveWithCells="1">
                  <from>
                    <xdr:col>21</xdr:col>
                    <xdr:colOff>114300</xdr:colOff>
                    <xdr:row>72</xdr:row>
                    <xdr:rowOff>19050</xdr:rowOff>
                  </from>
                  <to>
                    <xdr:col>22</xdr:col>
                    <xdr:colOff>76200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16" name="Check Box 141">
              <controlPr defaultSize="0" autoFill="0" autoLine="0" autoPict="0">
                <anchor moveWithCells="1">
                  <from>
                    <xdr:col>21</xdr:col>
                    <xdr:colOff>114300</xdr:colOff>
                    <xdr:row>71</xdr:row>
                    <xdr:rowOff>19050</xdr:rowOff>
                  </from>
                  <to>
                    <xdr:col>22</xdr:col>
                    <xdr:colOff>76200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17" name="Check Box 154">
              <controlPr defaultSize="0" autoFill="0" autoLine="0" autoPict="0">
                <anchor moveWithCells="1">
                  <from>
                    <xdr:col>19</xdr:col>
                    <xdr:colOff>142875</xdr:colOff>
                    <xdr:row>76</xdr:row>
                    <xdr:rowOff>9525</xdr:rowOff>
                  </from>
                  <to>
                    <xdr:col>20</xdr:col>
                    <xdr:colOff>95250</xdr:colOff>
                    <xdr:row>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18" name="Check Box 155">
              <controlPr defaultSize="0" autoFill="0" autoLine="0" autoPict="0">
                <anchor moveWithCells="1">
                  <from>
                    <xdr:col>19</xdr:col>
                    <xdr:colOff>142875</xdr:colOff>
                    <xdr:row>75</xdr:row>
                    <xdr:rowOff>9525</xdr:rowOff>
                  </from>
                  <to>
                    <xdr:col>20</xdr:col>
                    <xdr:colOff>95250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19" name="Check Box 156">
              <controlPr defaultSize="0" autoFill="0" autoLine="0" autoPict="0">
                <anchor moveWithCells="1">
                  <from>
                    <xdr:col>19</xdr:col>
                    <xdr:colOff>142875</xdr:colOff>
                    <xdr:row>74</xdr:row>
                    <xdr:rowOff>19050</xdr:rowOff>
                  </from>
                  <to>
                    <xdr:col>20</xdr:col>
                    <xdr:colOff>95250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20" name="Check Box 157">
              <controlPr defaultSize="0" autoFill="0" autoLine="0" autoPict="0">
                <anchor moveWithCells="1">
                  <from>
                    <xdr:col>19</xdr:col>
                    <xdr:colOff>142875</xdr:colOff>
                    <xdr:row>73</xdr:row>
                    <xdr:rowOff>19050</xdr:rowOff>
                  </from>
                  <to>
                    <xdr:col>20</xdr:col>
                    <xdr:colOff>95250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21" name="Check Box 158">
              <controlPr defaultSize="0" autoFill="0" autoLine="0" autoPict="0">
                <anchor moveWithCells="1">
                  <from>
                    <xdr:col>21</xdr:col>
                    <xdr:colOff>114300</xdr:colOff>
                    <xdr:row>76</xdr:row>
                    <xdr:rowOff>9525</xdr:rowOff>
                  </from>
                  <to>
                    <xdr:col>22</xdr:col>
                    <xdr:colOff>76200</xdr:colOff>
                    <xdr:row>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22" name="Check Box 159">
              <controlPr defaultSize="0" autoFill="0" autoLine="0" autoPict="0">
                <anchor moveWithCells="1">
                  <from>
                    <xdr:col>21</xdr:col>
                    <xdr:colOff>114300</xdr:colOff>
                    <xdr:row>75</xdr:row>
                    <xdr:rowOff>9525</xdr:rowOff>
                  </from>
                  <to>
                    <xdr:col>22</xdr:col>
                    <xdr:colOff>76200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23" name="Check Box 160">
              <controlPr defaultSize="0" autoFill="0" autoLine="0" autoPict="0">
                <anchor moveWithCells="1">
                  <from>
                    <xdr:col>21</xdr:col>
                    <xdr:colOff>114300</xdr:colOff>
                    <xdr:row>74</xdr:row>
                    <xdr:rowOff>19050</xdr:rowOff>
                  </from>
                  <to>
                    <xdr:col>22</xdr:col>
                    <xdr:colOff>76200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24" name="Check Box 161">
              <controlPr defaultSize="0" autoFill="0" autoLine="0" autoPict="0">
                <anchor moveWithCells="1">
                  <from>
                    <xdr:col>21</xdr:col>
                    <xdr:colOff>114300</xdr:colOff>
                    <xdr:row>73</xdr:row>
                    <xdr:rowOff>19050</xdr:rowOff>
                  </from>
                  <to>
                    <xdr:col>22</xdr:col>
                    <xdr:colOff>76200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25" name="Check Box 162">
              <controlPr defaultSize="0" autoFill="0" autoLine="0" autoPict="0">
                <anchor moveWithCells="1">
                  <from>
                    <xdr:col>19</xdr:col>
                    <xdr:colOff>142875</xdr:colOff>
                    <xdr:row>78</xdr:row>
                    <xdr:rowOff>19050</xdr:rowOff>
                  </from>
                  <to>
                    <xdr:col>20</xdr:col>
                    <xdr:colOff>95250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26" name="Check Box 163">
              <controlPr defaultSize="0" autoFill="0" autoLine="0" autoPict="0">
                <anchor moveWithCells="1">
                  <from>
                    <xdr:col>19</xdr:col>
                    <xdr:colOff>142875</xdr:colOff>
                    <xdr:row>77</xdr:row>
                    <xdr:rowOff>19050</xdr:rowOff>
                  </from>
                  <to>
                    <xdr:col>20</xdr:col>
                    <xdr:colOff>95250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27" name="Check Box 164">
              <controlPr defaultSize="0" autoFill="0" autoLine="0" autoPict="0">
                <anchor moveWithCells="1">
                  <from>
                    <xdr:col>21</xdr:col>
                    <xdr:colOff>114300</xdr:colOff>
                    <xdr:row>78</xdr:row>
                    <xdr:rowOff>19050</xdr:rowOff>
                  </from>
                  <to>
                    <xdr:col>22</xdr:col>
                    <xdr:colOff>76200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28" name="Check Box 165">
              <controlPr defaultSize="0" autoFill="0" autoLine="0" autoPict="0">
                <anchor moveWithCells="1">
                  <from>
                    <xdr:col>21</xdr:col>
                    <xdr:colOff>114300</xdr:colOff>
                    <xdr:row>77</xdr:row>
                    <xdr:rowOff>19050</xdr:rowOff>
                  </from>
                  <to>
                    <xdr:col>22</xdr:col>
                    <xdr:colOff>76200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29" name="Check Box 166">
              <controlPr defaultSize="0" autoFill="0" autoLine="0" autoPict="0">
                <anchor moveWithCells="1">
                  <from>
                    <xdr:col>19</xdr:col>
                    <xdr:colOff>142875</xdr:colOff>
                    <xdr:row>82</xdr:row>
                    <xdr:rowOff>9525</xdr:rowOff>
                  </from>
                  <to>
                    <xdr:col>20</xdr:col>
                    <xdr:colOff>95250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30" name="Check Box 167">
              <controlPr defaultSize="0" autoFill="0" autoLine="0" autoPict="0">
                <anchor moveWithCells="1">
                  <from>
                    <xdr:col>19</xdr:col>
                    <xdr:colOff>142875</xdr:colOff>
                    <xdr:row>81</xdr:row>
                    <xdr:rowOff>9525</xdr:rowOff>
                  </from>
                  <to>
                    <xdr:col>20</xdr:col>
                    <xdr:colOff>95250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31" name="Check Box 168">
              <controlPr defaultSize="0" autoFill="0" autoLine="0" autoPict="0">
                <anchor moveWithCells="1">
                  <from>
                    <xdr:col>19</xdr:col>
                    <xdr:colOff>142875</xdr:colOff>
                    <xdr:row>80</xdr:row>
                    <xdr:rowOff>19050</xdr:rowOff>
                  </from>
                  <to>
                    <xdr:col>20</xdr:col>
                    <xdr:colOff>95250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32" name="Check Box 169">
              <controlPr defaultSize="0" autoFill="0" autoLine="0" autoPict="0">
                <anchor moveWithCells="1">
                  <from>
                    <xdr:col>19</xdr:col>
                    <xdr:colOff>142875</xdr:colOff>
                    <xdr:row>79</xdr:row>
                    <xdr:rowOff>19050</xdr:rowOff>
                  </from>
                  <to>
                    <xdr:col>20</xdr:col>
                    <xdr:colOff>95250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33" name="Check Box 170">
              <controlPr defaultSize="0" autoFill="0" autoLine="0" autoPict="0">
                <anchor moveWithCells="1">
                  <from>
                    <xdr:col>21</xdr:col>
                    <xdr:colOff>114300</xdr:colOff>
                    <xdr:row>82</xdr:row>
                    <xdr:rowOff>9525</xdr:rowOff>
                  </from>
                  <to>
                    <xdr:col>22</xdr:col>
                    <xdr:colOff>76200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34" name="Check Box 171">
              <controlPr defaultSize="0" autoFill="0" autoLine="0" autoPict="0">
                <anchor moveWithCells="1">
                  <from>
                    <xdr:col>21</xdr:col>
                    <xdr:colOff>114300</xdr:colOff>
                    <xdr:row>81</xdr:row>
                    <xdr:rowOff>9525</xdr:rowOff>
                  </from>
                  <to>
                    <xdr:col>22</xdr:col>
                    <xdr:colOff>76200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35" name="Check Box 172">
              <controlPr defaultSize="0" autoFill="0" autoLine="0" autoPict="0">
                <anchor moveWithCells="1">
                  <from>
                    <xdr:col>21</xdr:col>
                    <xdr:colOff>114300</xdr:colOff>
                    <xdr:row>80</xdr:row>
                    <xdr:rowOff>19050</xdr:rowOff>
                  </from>
                  <to>
                    <xdr:col>22</xdr:col>
                    <xdr:colOff>76200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36" name="Check Box 173">
              <controlPr defaultSize="0" autoFill="0" autoLine="0" autoPict="0">
                <anchor moveWithCells="1">
                  <from>
                    <xdr:col>21</xdr:col>
                    <xdr:colOff>114300</xdr:colOff>
                    <xdr:row>79</xdr:row>
                    <xdr:rowOff>19050</xdr:rowOff>
                  </from>
                  <to>
                    <xdr:col>22</xdr:col>
                    <xdr:colOff>76200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37" name="Check Box 174">
              <controlPr defaultSize="0" autoFill="0" autoLine="0" autoPict="0">
                <anchor moveWithCells="1">
                  <from>
                    <xdr:col>19</xdr:col>
                    <xdr:colOff>142875</xdr:colOff>
                    <xdr:row>84</xdr:row>
                    <xdr:rowOff>19050</xdr:rowOff>
                  </from>
                  <to>
                    <xdr:col>20</xdr:col>
                    <xdr:colOff>95250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38" name="Check Box 175">
              <controlPr defaultSize="0" autoFill="0" autoLine="0" autoPict="0">
                <anchor moveWithCells="1">
                  <from>
                    <xdr:col>19</xdr:col>
                    <xdr:colOff>142875</xdr:colOff>
                    <xdr:row>83</xdr:row>
                    <xdr:rowOff>19050</xdr:rowOff>
                  </from>
                  <to>
                    <xdr:col>20</xdr:col>
                    <xdr:colOff>95250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39" name="Check Box 176">
              <controlPr defaultSize="0" autoFill="0" autoLine="0" autoPict="0">
                <anchor moveWithCells="1">
                  <from>
                    <xdr:col>21</xdr:col>
                    <xdr:colOff>114300</xdr:colOff>
                    <xdr:row>84</xdr:row>
                    <xdr:rowOff>19050</xdr:rowOff>
                  </from>
                  <to>
                    <xdr:col>22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40" name="Check Box 177">
              <controlPr defaultSize="0" autoFill="0" autoLine="0" autoPict="0">
                <anchor moveWithCells="1">
                  <from>
                    <xdr:col>21</xdr:col>
                    <xdr:colOff>114300</xdr:colOff>
                    <xdr:row>83</xdr:row>
                    <xdr:rowOff>19050</xdr:rowOff>
                  </from>
                  <to>
                    <xdr:col>22</xdr:col>
                    <xdr:colOff>76200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41" name="Check Box 178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42" name="Check Box 179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43" name="Check Box 180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44" name="Check Box 181">
              <controlPr defaultSize="0" autoFill="0" autoLine="0" autoPict="0">
                <anchor moveWithCells="1">
                  <from>
                    <xdr:col>19</xdr:col>
                    <xdr:colOff>142875</xdr:colOff>
                    <xdr:row>85</xdr:row>
                    <xdr:rowOff>19050</xdr:rowOff>
                  </from>
                  <to>
                    <xdr:col>20</xdr:col>
                    <xdr:colOff>95250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45" name="Check Box 182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46" name="Check Box 183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47" name="Check Box 184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48" name="Check Box 185">
              <controlPr defaultSize="0" autoFill="0" autoLine="0" autoPict="0">
                <anchor moveWithCells="1">
                  <from>
                    <xdr:col>21</xdr:col>
                    <xdr:colOff>114300</xdr:colOff>
                    <xdr:row>85</xdr:row>
                    <xdr:rowOff>19050</xdr:rowOff>
                  </from>
                  <to>
                    <xdr:col>22</xdr:col>
                    <xdr:colOff>76200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49" name="Check Box 186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50" name="Check Box 187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51" name="Check Box 188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52" name="Check Box 189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53" name="Check Box 190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9525</xdr:rowOff>
                  </from>
                  <to>
                    <xdr:col>20</xdr:col>
                    <xdr:colOff>95250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54" name="Check Box 191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55" name="Check Box 192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56" name="Check Box 193">
              <controlPr defaultSize="0" autoFill="0" autoLine="0" autoPict="0">
                <anchor moveWithCells="1">
                  <from>
                    <xdr:col>19</xdr:col>
                    <xdr:colOff>142875</xdr:colOff>
                    <xdr:row>86</xdr:row>
                    <xdr:rowOff>0</xdr:rowOff>
                  </from>
                  <to>
                    <xdr:col>20</xdr:col>
                    <xdr:colOff>95250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57" name="Check Box 194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9525</xdr:rowOff>
                  </from>
                  <to>
                    <xdr:col>22</xdr:col>
                    <xdr:colOff>76200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58" name="Check Box 195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59" name="Check Box 196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160" name="Check Box 197">
              <controlPr defaultSize="0" autoFill="0" autoLine="0" autoPict="0">
                <anchor moveWithCells="1">
                  <from>
                    <xdr:col>21</xdr:col>
                    <xdr:colOff>114300</xdr:colOff>
                    <xdr:row>86</xdr:row>
                    <xdr:rowOff>0</xdr:rowOff>
                  </from>
                  <to>
                    <xdr:col>22</xdr:col>
                    <xdr:colOff>76200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161" name="Check Box 198">
              <controlPr defaultSize="0" autoFill="0" autoLine="0" autoPict="0">
                <anchor moveWithCells="1">
                  <from>
                    <xdr:col>19</xdr:col>
                    <xdr:colOff>142875</xdr:colOff>
                    <xdr:row>88</xdr:row>
                    <xdr:rowOff>19050</xdr:rowOff>
                  </from>
                  <to>
                    <xdr:col>20</xdr:col>
                    <xdr:colOff>95250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162" name="Check Box 199">
              <controlPr defaultSize="0" autoFill="0" autoLine="0" autoPict="0">
                <anchor moveWithCells="1">
                  <from>
                    <xdr:col>19</xdr:col>
                    <xdr:colOff>142875</xdr:colOff>
                    <xdr:row>87</xdr:row>
                    <xdr:rowOff>19050</xdr:rowOff>
                  </from>
                  <to>
                    <xdr:col>20</xdr:col>
                    <xdr:colOff>95250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163" name="Check Box 200">
              <controlPr defaultSize="0" autoFill="0" autoLine="0" autoPict="0">
                <anchor moveWithCells="1">
                  <from>
                    <xdr:col>21</xdr:col>
                    <xdr:colOff>114300</xdr:colOff>
                    <xdr:row>88</xdr:row>
                    <xdr:rowOff>19050</xdr:rowOff>
                  </from>
                  <to>
                    <xdr:col>22</xdr:col>
                    <xdr:colOff>76200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164" name="Check Box 201">
              <controlPr defaultSize="0" autoFill="0" autoLine="0" autoPict="0">
                <anchor moveWithCells="1">
                  <from>
                    <xdr:col>21</xdr:col>
                    <xdr:colOff>114300</xdr:colOff>
                    <xdr:row>87</xdr:row>
                    <xdr:rowOff>19050</xdr:rowOff>
                  </from>
                  <to>
                    <xdr:col>22</xdr:col>
                    <xdr:colOff>76200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165" name="Check Box 202">
              <controlPr defaultSize="0" autoFill="0" autoLine="0" autoPict="0">
                <anchor moveWithCells="1">
                  <from>
                    <xdr:col>19</xdr:col>
                    <xdr:colOff>142875</xdr:colOff>
                    <xdr:row>92</xdr:row>
                    <xdr:rowOff>9525</xdr:rowOff>
                  </from>
                  <to>
                    <xdr:col>20</xdr:col>
                    <xdr:colOff>95250</xdr:colOff>
                    <xdr:row>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166" name="Check Box 203">
              <controlPr defaultSize="0" autoFill="0" autoLine="0" autoPict="0">
                <anchor moveWithCells="1">
                  <from>
                    <xdr:col>19</xdr:col>
                    <xdr:colOff>142875</xdr:colOff>
                    <xdr:row>91</xdr:row>
                    <xdr:rowOff>9525</xdr:rowOff>
                  </from>
                  <to>
                    <xdr:col>20</xdr:col>
                    <xdr:colOff>95250</xdr:colOff>
                    <xdr:row>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167" name="Check Box 204">
              <controlPr defaultSize="0" autoFill="0" autoLine="0" autoPict="0">
                <anchor moveWithCells="1">
                  <from>
                    <xdr:col>19</xdr:col>
                    <xdr:colOff>142875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168" name="Check Box 205">
              <controlPr defaultSize="0" autoFill="0" autoLine="0" autoPict="0">
                <anchor moveWithCells="1">
                  <from>
                    <xdr:col>19</xdr:col>
                    <xdr:colOff>142875</xdr:colOff>
                    <xdr:row>89</xdr:row>
                    <xdr:rowOff>19050</xdr:rowOff>
                  </from>
                  <to>
                    <xdr:col>20</xdr:col>
                    <xdr:colOff>95250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169" name="Check Box 206">
              <controlPr defaultSize="0" autoFill="0" autoLine="0" autoPict="0">
                <anchor moveWithCells="1">
                  <from>
                    <xdr:col>21</xdr:col>
                    <xdr:colOff>114300</xdr:colOff>
                    <xdr:row>92</xdr:row>
                    <xdr:rowOff>9525</xdr:rowOff>
                  </from>
                  <to>
                    <xdr:col>22</xdr:col>
                    <xdr:colOff>76200</xdr:colOff>
                    <xdr:row>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170" name="Check Box 207">
              <controlPr defaultSize="0" autoFill="0" autoLine="0" autoPict="0">
                <anchor moveWithCells="1">
                  <from>
                    <xdr:col>21</xdr:col>
                    <xdr:colOff>114300</xdr:colOff>
                    <xdr:row>91</xdr:row>
                    <xdr:rowOff>9525</xdr:rowOff>
                  </from>
                  <to>
                    <xdr:col>22</xdr:col>
                    <xdr:colOff>76200</xdr:colOff>
                    <xdr:row>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171" name="Check Box 208">
              <controlPr defaultSize="0" autoFill="0" autoLine="0" autoPict="0">
                <anchor moveWithCells="1">
                  <from>
                    <xdr:col>21</xdr:col>
                    <xdr:colOff>114300</xdr:colOff>
                    <xdr:row>90</xdr:row>
                    <xdr:rowOff>19050</xdr:rowOff>
                  </from>
                  <to>
                    <xdr:col>22</xdr:col>
                    <xdr:colOff>76200</xdr:colOff>
                    <xdr:row>90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172" name="Check Box 209">
              <controlPr defaultSize="0" autoFill="0" autoLine="0" autoPict="0">
                <anchor moveWithCells="1">
                  <from>
                    <xdr:col>21</xdr:col>
                    <xdr:colOff>114300</xdr:colOff>
                    <xdr:row>89</xdr:row>
                    <xdr:rowOff>19050</xdr:rowOff>
                  </from>
                  <to>
                    <xdr:col>22</xdr:col>
                    <xdr:colOff>76200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173" name="Check Box 210">
              <controlPr defaultSize="0" autoFill="0" autoLine="0" autoPict="0">
                <anchor moveWithCells="1">
                  <from>
                    <xdr:col>19</xdr:col>
                    <xdr:colOff>142875</xdr:colOff>
                    <xdr:row>94</xdr:row>
                    <xdr:rowOff>19050</xdr:rowOff>
                  </from>
                  <to>
                    <xdr:col>20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" r:id="rId174" name="Check Box 211">
              <controlPr defaultSize="0" autoFill="0" autoLine="0" autoPict="0">
                <anchor moveWithCells="1">
                  <from>
                    <xdr:col>19</xdr:col>
                    <xdr:colOff>142875</xdr:colOff>
                    <xdr:row>93</xdr:row>
                    <xdr:rowOff>19050</xdr:rowOff>
                  </from>
                  <to>
                    <xdr:col>20</xdr:col>
                    <xdr:colOff>95250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175" name="Check Box 212">
              <controlPr defaultSize="0" autoFill="0" autoLine="0" autoPict="0">
                <anchor moveWithCells="1">
                  <from>
                    <xdr:col>21</xdr:col>
                    <xdr:colOff>114300</xdr:colOff>
                    <xdr:row>94</xdr:row>
                    <xdr:rowOff>19050</xdr:rowOff>
                  </from>
                  <to>
                    <xdr:col>22</xdr:col>
                    <xdr:colOff>76200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176" name="Check Box 213">
              <controlPr defaultSize="0" autoFill="0" autoLine="0" autoPict="0">
                <anchor moveWithCells="1">
                  <from>
                    <xdr:col>21</xdr:col>
                    <xdr:colOff>114300</xdr:colOff>
                    <xdr:row>93</xdr:row>
                    <xdr:rowOff>19050</xdr:rowOff>
                  </from>
                  <to>
                    <xdr:col>22</xdr:col>
                    <xdr:colOff>76200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177" name="Check Box 214">
              <controlPr defaultSize="0" autoFill="0" autoLine="0" autoPict="0">
                <anchor moveWithCells="1">
                  <from>
                    <xdr:col>19</xdr:col>
                    <xdr:colOff>142875</xdr:colOff>
                    <xdr:row>98</xdr:row>
                    <xdr:rowOff>9525</xdr:rowOff>
                  </from>
                  <to>
                    <xdr:col>20</xdr:col>
                    <xdr:colOff>95250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178" name="Check Box 215">
              <controlPr defaultSize="0" autoFill="0" autoLine="0" autoPict="0">
                <anchor moveWithCells="1">
                  <from>
                    <xdr:col>19</xdr:col>
                    <xdr:colOff>142875</xdr:colOff>
                    <xdr:row>97</xdr:row>
                    <xdr:rowOff>9525</xdr:rowOff>
                  </from>
                  <to>
                    <xdr:col>20</xdr:col>
                    <xdr:colOff>95250</xdr:colOff>
                    <xdr:row>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179" name="Check Box 216">
              <controlPr defaultSize="0" autoFill="0" autoLine="0" autoPict="0">
                <anchor moveWithCells="1">
                  <from>
                    <xdr:col>19</xdr:col>
                    <xdr:colOff>142875</xdr:colOff>
                    <xdr:row>96</xdr:row>
                    <xdr:rowOff>19050</xdr:rowOff>
                  </from>
                  <to>
                    <xdr:col>20</xdr:col>
                    <xdr:colOff>95250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180" name="Check Box 217">
              <controlPr defaultSize="0" autoFill="0" autoLine="0" autoPict="0">
                <anchor moveWithCells="1">
                  <from>
                    <xdr:col>19</xdr:col>
                    <xdr:colOff>142875</xdr:colOff>
                    <xdr:row>95</xdr:row>
                    <xdr:rowOff>19050</xdr:rowOff>
                  </from>
                  <to>
                    <xdr:col>20</xdr:col>
                    <xdr:colOff>95250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181" name="Check Box 218">
              <controlPr defaultSize="0" autoFill="0" autoLine="0" autoPict="0">
                <anchor moveWithCells="1">
                  <from>
                    <xdr:col>21</xdr:col>
                    <xdr:colOff>114300</xdr:colOff>
                    <xdr:row>98</xdr:row>
                    <xdr:rowOff>9525</xdr:rowOff>
                  </from>
                  <to>
                    <xdr:col>22</xdr:col>
                    <xdr:colOff>76200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182" name="Check Box 219">
              <controlPr defaultSize="0" autoFill="0" autoLine="0" autoPict="0">
                <anchor moveWithCells="1">
                  <from>
                    <xdr:col>21</xdr:col>
                    <xdr:colOff>114300</xdr:colOff>
                    <xdr:row>97</xdr:row>
                    <xdr:rowOff>9525</xdr:rowOff>
                  </from>
                  <to>
                    <xdr:col>22</xdr:col>
                    <xdr:colOff>76200</xdr:colOff>
                    <xdr:row>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183" name="Check Box 220">
              <controlPr defaultSize="0" autoFill="0" autoLine="0" autoPict="0">
                <anchor moveWithCells="1">
                  <from>
                    <xdr:col>21</xdr:col>
                    <xdr:colOff>114300</xdr:colOff>
                    <xdr:row>96</xdr:row>
                    <xdr:rowOff>19050</xdr:rowOff>
                  </from>
                  <to>
                    <xdr:col>22</xdr:col>
                    <xdr:colOff>76200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184" name="Check Box 221">
              <controlPr defaultSize="0" autoFill="0" autoLine="0" autoPict="0">
                <anchor moveWithCells="1">
                  <from>
                    <xdr:col>21</xdr:col>
                    <xdr:colOff>114300</xdr:colOff>
                    <xdr:row>95</xdr:row>
                    <xdr:rowOff>19050</xdr:rowOff>
                  </from>
                  <to>
                    <xdr:col>22</xdr:col>
                    <xdr:colOff>76200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185" name="Check Box 222">
              <controlPr defaultSize="0" autoFill="0" autoLine="0" autoPict="0">
                <anchor moveWithCells="1">
                  <from>
                    <xdr:col>19</xdr:col>
                    <xdr:colOff>142875</xdr:colOff>
                    <xdr:row>100</xdr:row>
                    <xdr:rowOff>19050</xdr:rowOff>
                  </from>
                  <to>
                    <xdr:col>20</xdr:col>
                    <xdr:colOff>95250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186" name="Check Box 223">
              <controlPr defaultSize="0" autoFill="0" autoLine="0" autoPict="0">
                <anchor moveWithCells="1">
                  <from>
                    <xdr:col>19</xdr:col>
                    <xdr:colOff>142875</xdr:colOff>
                    <xdr:row>99</xdr:row>
                    <xdr:rowOff>19050</xdr:rowOff>
                  </from>
                  <to>
                    <xdr:col>20</xdr:col>
                    <xdr:colOff>95250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187" name="Check Box 224">
              <controlPr defaultSize="0" autoFill="0" autoLine="0" autoPict="0">
                <anchor moveWithCells="1">
                  <from>
                    <xdr:col>21</xdr:col>
                    <xdr:colOff>114300</xdr:colOff>
                    <xdr:row>100</xdr:row>
                    <xdr:rowOff>19050</xdr:rowOff>
                  </from>
                  <to>
                    <xdr:col>22</xdr:col>
                    <xdr:colOff>76200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188" name="Check Box 225">
              <controlPr defaultSize="0" autoFill="0" autoLine="0" autoPict="0">
                <anchor moveWithCells="1">
                  <from>
                    <xdr:col>21</xdr:col>
                    <xdr:colOff>114300</xdr:colOff>
                    <xdr:row>99</xdr:row>
                    <xdr:rowOff>19050</xdr:rowOff>
                  </from>
                  <to>
                    <xdr:col>22</xdr:col>
                    <xdr:colOff>76200</xdr:colOff>
                    <xdr:row>99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  <pageSetUpPr fitToPage="1"/>
  </sheetPr>
  <dimension ref="A1:AH56"/>
  <sheetViews>
    <sheetView view="pageLayout" zoomScaleNormal="115" zoomScaleSheetLayoutView="110" workbookViewId="0"/>
  </sheetViews>
  <sheetFormatPr defaultColWidth="3.42578125" defaultRowHeight="15" x14ac:dyDescent="0.25"/>
  <sheetData>
    <row r="1" spans="1:34" ht="15.75" x14ac:dyDescent="0.25">
      <c r="A1" s="5"/>
      <c r="B1" s="381" t="str">
        <f>HLOOKUP(Deckblatt_Cover_sheet!$CV$1,Beschriftungstabelle!$A:$B,106,FALSE)</f>
        <v xml:space="preserve">Test result product-related 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6"/>
      <c r="AE1" s="382"/>
      <c r="AF1" s="382"/>
      <c r="AG1" s="382"/>
      <c r="AH1" s="29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5">
      <c r="A5" s="1"/>
      <c r="B5" s="201" t="str">
        <f>HLOOKUP(Deckblatt_Cover_sheet!$CV$1,Beschriftungstabelle!$A:$B,17,FALSE)</f>
        <v>1.1 Geometry, dimensional check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10"/>
      <c r="R5" s="1"/>
      <c r="S5" s="201" t="str">
        <f>HLOOKUP(Deckblatt_Cover_sheet!$CV$1,Beschriftungstabelle!$A:$B,25,FALSE)</f>
        <v>1.9 ESD - test</v>
      </c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10"/>
    </row>
    <row r="6" spans="1:34" x14ac:dyDescent="0.25">
      <c r="A6" s="4"/>
      <c r="B6" s="199" t="str">
        <f>HLOOKUP(Deckblatt_Cover_sheet!$CV$1,Beschriftungstabelle!$A:$B,18,FALSE)</f>
        <v>1.2 Function check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322"/>
      <c r="R6" s="4"/>
      <c r="S6" s="199" t="str">
        <f>HLOOKUP(Deckblatt_Cover_sheet!$CV$1,Beschriftungstabelle!$A:$B,26,FALSE)</f>
        <v>1.10 Reliability test</v>
      </c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322"/>
    </row>
    <row r="7" spans="1:34" x14ac:dyDescent="0.25">
      <c r="A7" s="4"/>
      <c r="B7" s="199" t="str">
        <f>HLOOKUP(Deckblatt_Cover_sheet!$CV$1,Beschriftungstabelle!$A:$B,19,FALSE)</f>
        <v>1.3 Material test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322"/>
      <c r="R7" s="4"/>
      <c r="S7" s="199" t="str">
        <f>HLOOKUP(Deckblatt_Cover_sheet!$CV$1,Beschriftungstabelle!$A:$B,27,FALSE)</f>
        <v>2 Sample</v>
      </c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322"/>
    </row>
    <row r="8" spans="1:34" x14ac:dyDescent="0.25">
      <c r="A8" s="4"/>
      <c r="B8" s="199" t="str">
        <f>HLOOKUP(Deckblatt_Cover_sheet!$CV$1,Beschriftungstabelle!$A:$B,20,FALSE)</f>
        <v>1.4 Haptics test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322"/>
      <c r="R8" s="4"/>
      <c r="S8" s="199" t="str">
        <f>HLOOKUP(Deckblatt_Cover_sheet!$CV$1,Beschriftungstabelle!$A:$B,28,FALSE)</f>
        <v>3 Technical Specification</v>
      </c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322"/>
    </row>
    <row r="9" spans="1:34" x14ac:dyDescent="0.25">
      <c r="A9" s="4"/>
      <c r="B9" s="199" t="str">
        <f>HLOOKUP(Deckblatt_Cover_sheet!$CV$1,Beschriftungstabelle!$A:$B,21,FALSE)</f>
        <v>1.5 Acoustics test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322"/>
      <c r="R9" s="4"/>
      <c r="S9" s="199" t="str">
        <f>HLOOKUP(Deckblatt_Cover_sheet!$CV$1,Beschriftungstabelle!$A:$B,29,FALSE)</f>
        <v>4 Product - FMEA</v>
      </c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322"/>
    </row>
    <row r="10" spans="1:34" x14ac:dyDescent="0.25">
      <c r="A10" s="4"/>
      <c r="B10" s="199" t="str">
        <f>HLOOKUP(Deckblatt_Cover_sheet!$CV$1,Beschriftungstabelle!$A:$B,22,FALSE)</f>
        <v>1.6 Odors test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322"/>
      <c r="R10" s="4"/>
      <c r="S10" s="199" t="str">
        <f>HLOOKUP(Deckblatt_Cover_sheet!$CV$1,Beschriftungstabelle!$A:$B,30,FALSE)</f>
        <v>5 Design approval</v>
      </c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322"/>
    </row>
    <row r="11" spans="1:34" x14ac:dyDescent="0.25">
      <c r="A11" s="4"/>
      <c r="B11" s="199" t="str">
        <f>HLOOKUP(Deckblatt_Cover_sheet!$CV$1,Beschriftungstabelle!$A:$B,23,FALSE)</f>
        <v>1.7 Visual test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322"/>
      <c r="R11" s="4"/>
      <c r="S11" s="199" t="str">
        <f>HLOOKUP(Deckblatt_Cover_sheet!$CV$1,Beschriftungstabelle!$A:$B,31,FALSE)</f>
        <v>6 Compliance of legal requirements</v>
      </c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322"/>
    </row>
    <row r="12" spans="1:34" ht="15.75" thickBot="1" x14ac:dyDescent="0.3">
      <c r="A12" s="7"/>
      <c r="B12" s="277" t="str">
        <f>HLOOKUP(Deckblatt_Cover_sheet!$CV$1,Beschriftungstabelle!$A:$B,24,FALSE)</f>
        <v>1.8 Surface test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8"/>
      <c r="R12" s="7"/>
      <c r="S12" s="277" t="str">
        <f>HLOOKUP(Deckblatt_Cover_sheet!$CV$1,Beschriftungstabelle!$A:$B,32,FALSE)</f>
        <v>7 Material Data Sheet / IMDS</v>
      </c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8"/>
    </row>
    <row r="13" spans="1:3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</row>
    <row r="16" spans="1:3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</row>
    <row r="17" spans="1:34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</row>
    <row r="18" spans="1:34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</row>
    <row r="19" spans="1:34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</row>
    <row r="20" spans="1:34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</row>
    <row r="21" spans="1:34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287" t="str">
        <f>IF(Deckblatt_Cover_sheet!I33="","",Deckblatt_Cover_sheet!I33)</f>
        <v/>
      </c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93" t="str">
        <f>HLOOKUP(Deckblatt_Cover_sheet!$CV$1,Beschriftungstabelle!$A:$B,60,FALSE)</f>
        <v>Drawing Number:</v>
      </c>
      <c r="S21" s="287"/>
      <c r="T21" s="287"/>
      <c r="U21" s="287"/>
      <c r="V21" s="287"/>
      <c r="W21" s="287"/>
      <c r="X21" s="287" t="str">
        <f>IF(Deckblatt_Cover_sheet!I33="","",Deckblatt_Cover_sheet!I33)</f>
        <v/>
      </c>
      <c r="Y21" s="287"/>
      <c r="Z21" s="287"/>
      <c r="AA21" s="287"/>
      <c r="AB21" s="287"/>
      <c r="AC21" s="287"/>
      <c r="AD21" s="287"/>
      <c r="AE21" s="287"/>
      <c r="AF21" s="287"/>
      <c r="AG21" s="287"/>
      <c r="AH21" s="288"/>
    </row>
    <row r="22" spans="1:34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</row>
    <row r="23" spans="1:34" ht="8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8.25" customHeight="1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 x14ac:dyDescent="0.25">
      <c r="A25" s="256" t="str">
        <f>HLOOKUP(Deckblatt_Cover_sheet!$CV$1,Beschriftungstabelle!$A:$B,112,FALSE)</f>
        <v>Ref.</v>
      </c>
      <c r="B25" s="258"/>
      <c r="C25" s="211" t="str">
        <f>HLOOKUP(Deckblatt_Cover_sheet!$CV$1,Beschriftungstabelle!$A:$B,114,FALSE)</f>
        <v>Requirements</v>
      </c>
      <c r="D25" s="201"/>
      <c r="E25" s="201"/>
      <c r="F25" s="201"/>
      <c r="G25" s="201"/>
      <c r="H25" s="201"/>
      <c r="I25" s="201"/>
      <c r="J25" s="201"/>
      <c r="K25" s="201"/>
      <c r="L25" s="210"/>
      <c r="M25" s="211" t="str">
        <f>HLOOKUP(Deckblatt_Cover_sheet!$CV$1,Beschriftungstabelle!$A:$B,116,FALSE)</f>
        <v>Actual value</v>
      </c>
      <c r="N25" s="201"/>
      <c r="O25" s="201"/>
      <c r="P25" s="201"/>
      <c r="Q25" s="201"/>
      <c r="R25" s="201"/>
      <c r="S25" s="210"/>
      <c r="T25" s="407" t="str">
        <f>HLOOKUP(Deckblatt_Cover_sheet!$CV$1,Beschriftungstabelle!$A:$B,117,FALSE)</f>
        <v>Specification achieved</v>
      </c>
      <c r="U25" s="408"/>
      <c r="V25" s="408"/>
      <c r="W25" s="409"/>
      <c r="X25" s="404" t="str">
        <f>HLOOKUP(Deckblatt_Cover_sheet!$CV$1,Beschriftungstabelle!$A:$B,73,FALSE)</f>
        <v>Comment:</v>
      </c>
      <c r="Y25" s="405"/>
      <c r="Z25" s="405"/>
      <c r="AA25" s="405"/>
      <c r="AB25" s="405"/>
      <c r="AC25" s="405"/>
      <c r="AD25" s="405"/>
      <c r="AE25" s="405"/>
      <c r="AF25" s="405"/>
      <c r="AG25" s="405"/>
      <c r="AH25" s="406"/>
    </row>
    <row r="26" spans="1:34" ht="15" customHeight="1" x14ac:dyDescent="0.25">
      <c r="A26" s="394"/>
      <c r="B26" s="396"/>
      <c r="C26" s="394"/>
      <c r="D26" s="395"/>
      <c r="E26" s="395"/>
      <c r="F26" s="395"/>
      <c r="G26" s="395"/>
      <c r="H26" s="395"/>
      <c r="I26" s="395"/>
      <c r="J26" s="395"/>
      <c r="K26" s="395"/>
      <c r="L26" s="396"/>
      <c r="M26" s="394"/>
      <c r="N26" s="395"/>
      <c r="O26" s="395"/>
      <c r="P26" s="395"/>
      <c r="Q26" s="395"/>
      <c r="R26" s="395"/>
      <c r="S26" s="396"/>
      <c r="T26" s="410"/>
      <c r="U26" s="411"/>
      <c r="V26" s="411"/>
      <c r="W26" s="412"/>
      <c r="X26" s="353"/>
      <c r="Y26" s="354"/>
      <c r="Z26" s="354"/>
      <c r="AA26" s="354"/>
      <c r="AB26" s="354"/>
      <c r="AC26" s="354"/>
      <c r="AD26" s="354"/>
      <c r="AE26" s="354"/>
      <c r="AF26" s="354"/>
      <c r="AG26" s="354"/>
      <c r="AH26" s="355"/>
    </row>
    <row r="27" spans="1:34" ht="15" customHeight="1" thickBot="1" x14ac:dyDescent="0.3">
      <c r="A27" s="259" t="str">
        <f>HLOOKUP(Deckblatt_Cover_sheet!$CV$1,Beschriftungstabelle!$A:$B,113,FALSE)</f>
        <v>No.:</v>
      </c>
      <c r="B27" s="261"/>
      <c r="C27" s="219" t="str">
        <f>HLOOKUP(Deckblatt_Cover_sheet!$CV$1,Beschriftungstabelle!$A:$B,115,FALSE)</f>
        <v>Specifications</v>
      </c>
      <c r="D27" s="199"/>
      <c r="E27" s="199"/>
      <c r="F27" s="199"/>
      <c r="G27" s="199"/>
      <c r="H27" s="199"/>
      <c r="I27" s="199"/>
      <c r="J27" s="199"/>
      <c r="K27" s="199"/>
      <c r="L27" s="322"/>
      <c r="M27" s="276" t="str">
        <f>HLOOKUP(Deckblatt_Cover_sheet!$CV$1,Beschriftungstabelle!$A:$B,120,FALSE)</f>
        <v>Supplier:</v>
      </c>
      <c r="N27" s="277"/>
      <c r="O27" s="277"/>
      <c r="P27" s="277"/>
      <c r="Q27" s="277"/>
      <c r="R27" s="277"/>
      <c r="S27" s="278"/>
      <c r="T27" s="413" t="str">
        <f>HLOOKUP(Deckblatt_Cover_sheet!$CV$1,Beschriftungstabelle!$A:$B,118,FALSE)</f>
        <v>Yes</v>
      </c>
      <c r="U27" s="414"/>
      <c r="V27" s="413" t="str">
        <f>HLOOKUP(Deckblatt_Cover_sheet!$CV$1,Beschriftungstabelle!$A:$B,119,FALSE)</f>
        <v>No</v>
      </c>
      <c r="W27" s="414"/>
      <c r="X27" s="356"/>
      <c r="Y27" s="357"/>
      <c r="Z27" s="357"/>
      <c r="AA27" s="357"/>
      <c r="AB27" s="357"/>
      <c r="AC27" s="357"/>
      <c r="AD27" s="357"/>
      <c r="AE27" s="357"/>
      <c r="AF27" s="357"/>
      <c r="AG27" s="357"/>
      <c r="AH27" s="358"/>
    </row>
    <row r="28" spans="1:34" x14ac:dyDescent="0.25">
      <c r="A28" s="415">
        <v>1</v>
      </c>
      <c r="B28" s="416"/>
      <c r="C28" s="417"/>
      <c r="D28" s="418"/>
      <c r="E28" s="418"/>
      <c r="F28" s="418"/>
      <c r="G28" s="418"/>
      <c r="H28" s="418"/>
      <c r="I28" s="418"/>
      <c r="J28" s="418"/>
      <c r="K28" s="418"/>
      <c r="L28" s="419"/>
      <c r="M28" s="333"/>
      <c r="N28" s="443"/>
      <c r="O28" s="443"/>
      <c r="P28" s="443"/>
      <c r="Q28" s="443"/>
      <c r="R28" s="443"/>
      <c r="S28" s="444"/>
      <c r="T28" s="422"/>
      <c r="U28" s="423"/>
      <c r="V28" s="422"/>
      <c r="W28" s="423"/>
      <c r="X28" s="333"/>
      <c r="Y28" s="334"/>
      <c r="Z28" s="334"/>
      <c r="AA28" s="334"/>
      <c r="AB28" s="334"/>
      <c r="AC28" s="334"/>
      <c r="AD28" s="334"/>
      <c r="AE28" s="334"/>
      <c r="AF28" s="334"/>
      <c r="AG28" s="334"/>
      <c r="AH28" s="335"/>
    </row>
    <row r="29" spans="1:34" x14ac:dyDescent="0.25">
      <c r="A29" s="424">
        <v>2</v>
      </c>
      <c r="B29" s="380"/>
      <c r="C29" s="333"/>
      <c r="D29" s="334"/>
      <c r="E29" s="334"/>
      <c r="F29" s="334"/>
      <c r="G29" s="334"/>
      <c r="H29" s="334"/>
      <c r="I29" s="334"/>
      <c r="J29" s="334"/>
      <c r="K29" s="334"/>
      <c r="L29" s="335"/>
      <c r="M29" s="445"/>
      <c r="N29" s="446"/>
      <c r="O29" s="446"/>
      <c r="P29" s="446"/>
      <c r="Q29" s="446"/>
      <c r="R29" s="446"/>
      <c r="S29" s="447"/>
      <c r="T29" s="362"/>
      <c r="U29" s="363"/>
      <c r="V29" s="362"/>
      <c r="W29" s="363"/>
      <c r="X29" s="440"/>
      <c r="Y29" s="441"/>
      <c r="Z29" s="441"/>
      <c r="AA29" s="441"/>
      <c r="AB29" s="441"/>
      <c r="AC29" s="441"/>
      <c r="AD29" s="441"/>
      <c r="AE29" s="441"/>
      <c r="AF29" s="441"/>
      <c r="AG29" s="441"/>
      <c r="AH29" s="442"/>
    </row>
    <row r="30" spans="1:34" x14ac:dyDescent="0.25">
      <c r="A30" s="379">
        <v>3</v>
      </c>
      <c r="B30" s="380"/>
      <c r="C30" s="370"/>
      <c r="D30" s="371"/>
      <c r="E30" s="371"/>
      <c r="F30" s="371"/>
      <c r="G30" s="371"/>
      <c r="H30" s="371"/>
      <c r="I30" s="371"/>
      <c r="J30" s="371"/>
      <c r="K30" s="371"/>
      <c r="L30" s="372"/>
      <c r="M30" s="367"/>
      <c r="N30" s="368"/>
      <c r="O30" s="368"/>
      <c r="P30" s="368"/>
      <c r="Q30" s="368"/>
      <c r="R30" s="368"/>
      <c r="S30" s="369"/>
      <c r="T30" s="362"/>
      <c r="U30" s="363"/>
      <c r="V30" s="362"/>
      <c r="W30" s="363"/>
      <c r="X30" s="333"/>
      <c r="Y30" s="334"/>
      <c r="Z30" s="334"/>
      <c r="AA30" s="334"/>
      <c r="AB30" s="334"/>
      <c r="AC30" s="334"/>
      <c r="AD30" s="334"/>
      <c r="AE30" s="334"/>
      <c r="AF30" s="334"/>
      <c r="AG30" s="334"/>
      <c r="AH30" s="335"/>
    </row>
    <row r="31" spans="1:34" x14ac:dyDescent="0.25">
      <c r="A31" s="379">
        <v>4</v>
      </c>
      <c r="B31" s="380"/>
      <c r="C31" s="370"/>
      <c r="D31" s="371"/>
      <c r="E31" s="371"/>
      <c r="F31" s="371"/>
      <c r="G31" s="371"/>
      <c r="H31" s="371"/>
      <c r="I31" s="371"/>
      <c r="J31" s="371"/>
      <c r="K31" s="371"/>
      <c r="L31" s="372"/>
      <c r="M31" s="367"/>
      <c r="N31" s="368"/>
      <c r="O31" s="368"/>
      <c r="P31" s="368"/>
      <c r="Q31" s="368"/>
      <c r="R31" s="368"/>
      <c r="S31" s="369"/>
      <c r="T31" s="362"/>
      <c r="U31" s="363"/>
      <c r="V31" s="362"/>
      <c r="W31" s="363"/>
      <c r="X31" s="333"/>
      <c r="Y31" s="334"/>
      <c r="Z31" s="334"/>
      <c r="AA31" s="334"/>
      <c r="AB31" s="334"/>
      <c r="AC31" s="334"/>
      <c r="AD31" s="334"/>
      <c r="AE31" s="334"/>
      <c r="AF31" s="334"/>
      <c r="AG31" s="334"/>
      <c r="AH31" s="335"/>
    </row>
    <row r="32" spans="1:34" x14ac:dyDescent="0.25">
      <c r="A32" s="379">
        <v>5</v>
      </c>
      <c r="B32" s="380"/>
      <c r="C32" s="370"/>
      <c r="D32" s="371"/>
      <c r="E32" s="371"/>
      <c r="F32" s="371"/>
      <c r="G32" s="371"/>
      <c r="H32" s="371"/>
      <c r="I32" s="371"/>
      <c r="J32" s="371"/>
      <c r="K32" s="371"/>
      <c r="L32" s="372"/>
      <c r="M32" s="367"/>
      <c r="N32" s="368"/>
      <c r="O32" s="368"/>
      <c r="P32" s="368"/>
      <c r="Q32" s="368"/>
      <c r="R32" s="368"/>
      <c r="S32" s="369"/>
      <c r="T32" s="362"/>
      <c r="U32" s="363"/>
      <c r="V32" s="362"/>
      <c r="W32" s="363"/>
      <c r="X32" s="333"/>
      <c r="Y32" s="334"/>
      <c r="Z32" s="334"/>
      <c r="AA32" s="334"/>
      <c r="AB32" s="334"/>
      <c r="AC32" s="334"/>
      <c r="AD32" s="334"/>
      <c r="AE32" s="334"/>
      <c r="AF32" s="334"/>
      <c r="AG32" s="334"/>
      <c r="AH32" s="335"/>
    </row>
    <row r="33" spans="1:34" x14ac:dyDescent="0.25">
      <c r="A33" s="379">
        <v>6</v>
      </c>
      <c r="B33" s="380"/>
      <c r="C33" s="370"/>
      <c r="D33" s="371"/>
      <c r="E33" s="371"/>
      <c r="F33" s="371"/>
      <c r="G33" s="371"/>
      <c r="H33" s="371"/>
      <c r="I33" s="371"/>
      <c r="J33" s="371"/>
      <c r="K33" s="371"/>
      <c r="L33" s="372"/>
      <c r="M33" s="367"/>
      <c r="N33" s="368"/>
      <c r="O33" s="368"/>
      <c r="P33" s="368"/>
      <c r="Q33" s="368"/>
      <c r="R33" s="368"/>
      <c r="S33" s="369"/>
      <c r="T33" s="362"/>
      <c r="U33" s="363"/>
      <c r="V33" s="362"/>
      <c r="W33" s="363"/>
      <c r="X33" s="333"/>
      <c r="Y33" s="334"/>
      <c r="Z33" s="334"/>
      <c r="AA33" s="334"/>
      <c r="AB33" s="334"/>
      <c r="AC33" s="334"/>
      <c r="AD33" s="334"/>
      <c r="AE33" s="334"/>
      <c r="AF33" s="334"/>
      <c r="AG33" s="334"/>
      <c r="AH33" s="335"/>
    </row>
    <row r="34" spans="1:34" x14ac:dyDescent="0.25">
      <c r="A34" s="379">
        <v>7</v>
      </c>
      <c r="B34" s="380"/>
      <c r="C34" s="370"/>
      <c r="D34" s="371"/>
      <c r="E34" s="371"/>
      <c r="F34" s="371"/>
      <c r="G34" s="371"/>
      <c r="H34" s="371"/>
      <c r="I34" s="371"/>
      <c r="J34" s="371"/>
      <c r="K34" s="371"/>
      <c r="L34" s="372"/>
      <c r="M34" s="367"/>
      <c r="N34" s="368"/>
      <c r="O34" s="368"/>
      <c r="P34" s="368"/>
      <c r="Q34" s="368"/>
      <c r="R34" s="368"/>
      <c r="S34" s="369"/>
      <c r="T34" s="362"/>
      <c r="U34" s="363"/>
      <c r="V34" s="362"/>
      <c r="W34" s="363"/>
      <c r="X34" s="333"/>
      <c r="Y34" s="334"/>
      <c r="Z34" s="334"/>
      <c r="AA34" s="334"/>
      <c r="AB34" s="334"/>
      <c r="AC34" s="334"/>
      <c r="AD34" s="334"/>
      <c r="AE34" s="334"/>
      <c r="AF34" s="334"/>
      <c r="AG34" s="334"/>
      <c r="AH34" s="335"/>
    </row>
    <row r="35" spans="1:34" x14ac:dyDescent="0.25">
      <c r="A35" s="379">
        <v>8</v>
      </c>
      <c r="B35" s="380"/>
      <c r="C35" s="370"/>
      <c r="D35" s="371"/>
      <c r="E35" s="371"/>
      <c r="F35" s="371"/>
      <c r="G35" s="371"/>
      <c r="H35" s="371"/>
      <c r="I35" s="371"/>
      <c r="J35" s="371"/>
      <c r="K35" s="371"/>
      <c r="L35" s="372"/>
      <c r="M35" s="367"/>
      <c r="N35" s="368"/>
      <c r="O35" s="368"/>
      <c r="P35" s="368"/>
      <c r="Q35" s="368"/>
      <c r="R35" s="368"/>
      <c r="S35" s="369"/>
      <c r="T35" s="362"/>
      <c r="U35" s="363"/>
      <c r="V35" s="362"/>
      <c r="W35" s="363"/>
      <c r="X35" s="333"/>
      <c r="Y35" s="334"/>
      <c r="Z35" s="334"/>
      <c r="AA35" s="334"/>
      <c r="AB35" s="334"/>
      <c r="AC35" s="334"/>
      <c r="AD35" s="334"/>
      <c r="AE35" s="334"/>
      <c r="AF35" s="334"/>
      <c r="AG35" s="334"/>
      <c r="AH35" s="335"/>
    </row>
    <row r="36" spans="1:34" x14ac:dyDescent="0.25">
      <c r="A36" s="379">
        <v>9</v>
      </c>
      <c r="B36" s="380"/>
      <c r="C36" s="370"/>
      <c r="D36" s="371"/>
      <c r="E36" s="371"/>
      <c r="F36" s="371"/>
      <c r="G36" s="371"/>
      <c r="H36" s="371"/>
      <c r="I36" s="371"/>
      <c r="J36" s="371"/>
      <c r="K36" s="371"/>
      <c r="L36" s="372"/>
      <c r="M36" s="367"/>
      <c r="N36" s="368"/>
      <c r="O36" s="368"/>
      <c r="P36" s="368"/>
      <c r="Q36" s="368"/>
      <c r="R36" s="368"/>
      <c r="S36" s="369"/>
      <c r="T36" s="362"/>
      <c r="U36" s="363"/>
      <c r="V36" s="362"/>
      <c r="W36" s="363"/>
      <c r="X36" s="333"/>
      <c r="Y36" s="334"/>
      <c r="Z36" s="334"/>
      <c r="AA36" s="334"/>
      <c r="AB36" s="334"/>
      <c r="AC36" s="334"/>
      <c r="AD36" s="334"/>
      <c r="AE36" s="334"/>
      <c r="AF36" s="334"/>
      <c r="AG36" s="334"/>
      <c r="AH36" s="335"/>
    </row>
    <row r="37" spans="1:34" x14ac:dyDescent="0.25">
      <c r="A37" s="379">
        <v>10</v>
      </c>
      <c r="B37" s="380"/>
      <c r="C37" s="370"/>
      <c r="D37" s="371"/>
      <c r="E37" s="371"/>
      <c r="F37" s="371"/>
      <c r="G37" s="371"/>
      <c r="H37" s="371"/>
      <c r="I37" s="371"/>
      <c r="J37" s="371"/>
      <c r="K37" s="371"/>
      <c r="L37" s="372"/>
      <c r="M37" s="367"/>
      <c r="N37" s="368"/>
      <c r="O37" s="368"/>
      <c r="P37" s="368"/>
      <c r="Q37" s="368"/>
      <c r="R37" s="368"/>
      <c r="S37" s="369"/>
      <c r="T37" s="362"/>
      <c r="U37" s="363"/>
      <c r="V37" s="362"/>
      <c r="W37" s="363"/>
      <c r="X37" s="333"/>
      <c r="Y37" s="334"/>
      <c r="Z37" s="334"/>
      <c r="AA37" s="334"/>
      <c r="AB37" s="334"/>
      <c r="AC37" s="334"/>
      <c r="AD37" s="334"/>
      <c r="AE37" s="334"/>
      <c r="AF37" s="334"/>
      <c r="AG37" s="334"/>
      <c r="AH37" s="335"/>
    </row>
    <row r="38" spans="1:34" x14ac:dyDescent="0.25">
      <c r="A38" s="379">
        <v>11</v>
      </c>
      <c r="B38" s="380"/>
      <c r="C38" s="370"/>
      <c r="D38" s="371"/>
      <c r="E38" s="371"/>
      <c r="F38" s="371"/>
      <c r="G38" s="371"/>
      <c r="H38" s="371"/>
      <c r="I38" s="371"/>
      <c r="J38" s="371"/>
      <c r="K38" s="371"/>
      <c r="L38" s="372"/>
      <c r="M38" s="367"/>
      <c r="N38" s="368"/>
      <c r="O38" s="368"/>
      <c r="P38" s="368"/>
      <c r="Q38" s="368"/>
      <c r="R38" s="368"/>
      <c r="S38" s="369"/>
      <c r="T38" s="362"/>
      <c r="U38" s="363"/>
      <c r="V38" s="362"/>
      <c r="W38" s="363"/>
      <c r="X38" s="333"/>
      <c r="Y38" s="334"/>
      <c r="Z38" s="334"/>
      <c r="AA38" s="334"/>
      <c r="AB38" s="334"/>
      <c r="AC38" s="334"/>
      <c r="AD38" s="334"/>
      <c r="AE38" s="334"/>
      <c r="AF38" s="334"/>
      <c r="AG38" s="334"/>
      <c r="AH38" s="335"/>
    </row>
    <row r="39" spans="1:34" x14ac:dyDescent="0.25">
      <c r="A39" s="379">
        <v>12</v>
      </c>
      <c r="B39" s="380"/>
      <c r="C39" s="370"/>
      <c r="D39" s="371"/>
      <c r="E39" s="371"/>
      <c r="F39" s="371"/>
      <c r="G39" s="371"/>
      <c r="H39" s="371"/>
      <c r="I39" s="371"/>
      <c r="J39" s="371"/>
      <c r="K39" s="371"/>
      <c r="L39" s="372"/>
      <c r="M39" s="367"/>
      <c r="N39" s="368"/>
      <c r="O39" s="368"/>
      <c r="P39" s="368"/>
      <c r="Q39" s="368"/>
      <c r="R39" s="368"/>
      <c r="S39" s="369"/>
      <c r="T39" s="362"/>
      <c r="U39" s="363"/>
      <c r="V39" s="362"/>
      <c r="W39" s="363"/>
      <c r="X39" s="333"/>
      <c r="Y39" s="334"/>
      <c r="Z39" s="334"/>
      <c r="AA39" s="334"/>
      <c r="AB39" s="334"/>
      <c r="AC39" s="334"/>
      <c r="AD39" s="334"/>
      <c r="AE39" s="334"/>
      <c r="AF39" s="334"/>
      <c r="AG39" s="334"/>
      <c r="AH39" s="335"/>
    </row>
    <row r="40" spans="1:34" x14ac:dyDescent="0.25">
      <c r="A40" s="379">
        <v>13</v>
      </c>
      <c r="B40" s="380"/>
      <c r="C40" s="370"/>
      <c r="D40" s="371"/>
      <c r="E40" s="371"/>
      <c r="F40" s="371"/>
      <c r="G40" s="371"/>
      <c r="H40" s="371"/>
      <c r="I40" s="371"/>
      <c r="J40" s="371"/>
      <c r="K40" s="371"/>
      <c r="L40" s="372"/>
      <c r="M40" s="367"/>
      <c r="N40" s="368"/>
      <c r="O40" s="368"/>
      <c r="P40" s="368"/>
      <c r="Q40" s="368"/>
      <c r="R40" s="368"/>
      <c r="S40" s="369"/>
      <c r="T40" s="362"/>
      <c r="U40" s="363"/>
      <c r="V40" s="362"/>
      <c r="W40" s="363"/>
      <c r="X40" s="333"/>
      <c r="Y40" s="334"/>
      <c r="Z40" s="334"/>
      <c r="AA40" s="334"/>
      <c r="AB40" s="334"/>
      <c r="AC40" s="334"/>
      <c r="AD40" s="334"/>
      <c r="AE40" s="334"/>
      <c r="AF40" s="334"/>
      <c r="AG40" s="334"/>
      <c r="AH40" s="335"/>
    </row>
    <row r="41" spans="1:34" x14ac:dyDescent="0.25">
      <c r="A41" s="379">
        <v>14</v>
      </c>
      <c r="B41" s="380"/>
      <c r="C41" s="370"/>
      <c r="D41" s="371"/>
      <c r="E41" s="371"/>
      <c r="F41" s="371"/>
      <c r="G41" s="371"/>
      <c r="H41" s="371"/>
      <c r="I41" s="371"/>
      <c r="J41" s="371"/>
      <c r="K41" s="371"/>
      <c r="L41" s="372"/>
      <c r="M41" s="367"/>
      <c r="N41" s="368"/>
      <c r="O41" s="368"/>
      <c r="P41" s="368"/>
      <c r="Q41" s="368"/>
      <c r="R41" s="368"/>
      <c r="S41" s="369"/>
      <c r="T41" s="362"/>
      <c r="U41" s="363"/>
      <c r="V41" s="362"/>
      <c r="W41" s="363"/>
      <c r="X41" s="333"/>
      <c r="Y41" s="334"/>
      <c r="Z41" s="334"/>
      <c r="AA41" s="334"/>
      <c r="AB41" s="334"/>
      <c r="AC41" s="334"/>
      <c r="AD41" s="334"/>
      <c r="AE41" s="334"/>
      <c r="AF41" s="334"/>
      <c r="AG41" s="334"/>
      <c r="AH41" s="335"/>
    </row>
    <row r="42" spans="1:34" ht="15.75" thickBot="1" x14ac:dyDescent="0.3">
      <c r="A42" s="379">
        <v>15</v>
      </c>
      <c r="B42" s="380"/>
      <c r="C42" s="370"/>
      <c r="D42" s="371"/>
      <c r="E42" s="371"/>
      <c r="F42" s="371"/>
      <c r="G42" s="371"/>
      <c r="H42" s="371"/>
      <c r="I42" s="371"/>
      <c r="J42" s="371"/>
      <c r="K42" s="371"/>
      <c r="L42" s="372"/>
      <c r="M42" s="367"/>
      <c r="N42" s="368"/>
      <c r="O42" s="368"/>
      <c r="P42" s="368"/>
      <c r="Q42" s="368"/>
      <c r="R42" s="368"/>
      <c r="S42" s="369"/>
      <c r="T42" s="362"/>
      <c r="U42" s="363"/>
      <c r="V42" s="362"/>
      <c r="W42" s="363"/>
      <c r="X42" s="333"/>
      <c r="Y42" s="334"/>
      <c r="Z42" s="334"/>
      <c r="AA42" s="334"/>
      <c r="AB42" s="334"/>
      <c r="AC42" s="334"/>
      <c r="AD42" s="334"/>
      <c r="AE42" s="334"/>
      <c r="AF42" s="334"/>
      <c r="AG42" s="334"/>
      <c r="AH42" s="335"/>
    </row>
    <row r="43" spans="1:34" ht="15.75" thickBo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2"/>
      <c r="S43" s="42"/>
      <c r="T43" s="42"/>
      <c r="U43" s="42"/>
      <c r="V43" s="43"/>
      <c r="W43" s="43"/>
      <c r="X43" s="43"/>
      <c r="Y43" s="43"/>
      <c r="Z43" s="43"/>
      <c r="AA43" s="43"/>
      <c r="AB43" s="43"/>
      <c r="AC43" s="42"/>
      <c r="AD43" s="42"/>
      <c r="AE43" s="42"/>
      <c r="AF43" s="42"/>
      <c r="AG43" s="42"/>
      <c r="AH43" s="42"/>
    </row>
    <row r="44" spans="1:34" ht="15" customHeight="1" x14ac:dyDescent="0.25">
      <c r="A44" s="340" t="str">
        <f>HLOOKUP(Deckblatt_Cover_sheet!$CV$1,Beschriftungstabelle!$A:$B,66,FALSE)</f>
        <v xml:space="preserve">Supplier Confirmation  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2"/>
      <c r="R44" s="343" t="str">
        <f>HLOOKUP(Deckblatt_Cover_sheet!$CV$1,Beschriftungstabelle!$A:$B,76,FALSE)</f>
        <v>Customer Decision</v>
      </c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5"/>
    </row>
    <row r="45" spans="1:34" ht="15" customHeight="1" x14ac:dyDescent="0.25">
      <c r="A45" s="36" t="str">
        <f>HLOOKUP(Deckblatt_Cover_sheet!$CV$1,Beschriftungstabelle!$A:$B,111,FALSE)</f>
        <v>Comments: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7"/>
      <c r="R45" s="147" t="str">
        <f>HLOOKUP(Deckblatt_Cover_sheet!$CV$1,Beschriftungstabelle!$A:$B,121,FALSE)</f>
        <v>approved</v>
      </c>
      <c r="S45" s="148"/>
      <c r="T45" s="149"/>
      <c r="U45" s="149"/>
      <c r="V45" s="149"/>
      <c r="W45" s="149"/>
      <c r="X45" s="150"/>
      <c r="Y45" s="150"/>
      <c r="Z45" s="150"/>
      <c r="AA45" s="150"/>
      <c r="AB45" s="151"/>
      <c r="AC45" s="14"/>
      <c r="AD45" s="14"/>
      <c r="AE45" s="14"/>
      <c r="AF45" s="14"/>
      <c r="AG45" s="14"/>
      <c r="AH45" s="15"/>
    </row>
    <row r="46" spans="1:34" ht="15" customHeight="1" x14ac:dyDescent="0.25">
      <c r="A46" s="346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347"/>
      <c r="R46" s="338" t="str">
        <f>HLOOKUP(Deckblatt_Cover_sheet!$CV$1,Beschriftungstabelle!$A:$B,122,FALSE)</f>
        <v xml:space="preserve">rejected, </v>
      </c>
      <c r="S46" s="339"/>
      <c r="T46" s="339"/>
      <c r="U46" s="339"/>
      <c r="V46" s="349" t="str">
        <f>HLOOKUP(Deckblatt_Cover_sheet!$CV$1,Beschriftungstabelle!$A:$B,123,FALSE)</f>
        <v>resampling required</v>
      </c>
      <c r="W46" s="349"/>
      <c r="X46" s="349"/>
      <c r="Y46" s="349"/>
      <c r="Z46" s="349"/>
      <c r="AA46" s="349"/>
      <c r="AB46" s="350"/>
      <c r="AC46" s="38"/>
      <c r="AD46" s="38"/>
      <c r="AE46" s="38"/>
      <c r="AF46" s="38"/>
      <c r="AG46" s="38"/>
      <c r="AH46" s="153"/>
    </row>
    <row r="47" spans="1:34" ht="15" customHeight="1" x14ac:dyDescent="0.25">
      <c r="A47" s="346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347"/>
      <c r="R47" s="39"/>
      <c r="S47" s="40"/>
      <c r="T47" s="40"/>
      <c r="U47" s="40"/>
      <c r="V47" s="351"/>
      <c r="W47" s="351"/>
      <c r="X47" s="351"/>
      <c r="Y47" s="351"/>
      <c r="Z47" s="351"/>
      <c r="AA47" s="351"/>
      <c r="AB47" s="352"/>
      <c r="AC47" s="40"/>
      <c r="AD47" s="40"/>
      <c r="AE47" s="40"/>
      <c r="AF47" s="40"/>
      <c r="AG47" s="40"/>
      <c r="AH47" s="41"/>
    </row>
    <row r="48" spans="1:34" ht="15" customHeight="1" x14ac:dyDescent="0.25">
      <c r="A48" s="346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347"/>
      <c r="R48" s="4" t="str">
        <f>HLOOKUP(Deckblatt_Cover_sheet!$CV$1,Beschriftungstabelle!$A:$B,111,FALSE)</f>
        <v>Comments: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/>
    </row>
    <row r="49" spans="1:34" ht="15" customHeight="1" thickBot="1" x14ac:dyDescent="0.3">
      <c r="A49" s="348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214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8"/>
    </row>
    <row r="50" spans="1:34" ht="15" customHeight="1" x14ac:dyDescent="0.25">
      <c r="A50" s="211" t="str">
        <f>HLOOKUP(Deckblatt_Cover_sheet!$CV$1,Beschriftungstabelle!$A:$B,90,FALSE)</f>
        <v>Name:</v>
      </c>
      <c r="B50" s="201"/>
      <c r="C50" s="201"/>
      <c r="D50" s="201"/>
      <c r="E50" s="201"/>
      <c r="F50" s="201" t="str">
        <f>IF(Deckblatt_Cover_sheet!$F$39="","",Deckblatt_Cover_sheet!$F$39)</f>
        <v/>
      </c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10"/>
      <c r="R50" s="211" t="str">
        <f>HLOOKUP(Deckblatt_Cover_sheet!$CV$1,Beschriftungstabelle!$A:$B,90,FALSE)</f>
        <v>Name:</v>
      </c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10"/>
    </row>
    <row r="51" spans="1:34" ht="15" customHeight="1" x14ac:dyDescent="0.25">
      <c r="A51" s="219" t="str">
        <f>HLOOKUP(Deckblatt_Cover_sheet!$CV$1,Beschriftungstabelle!$A:$B,70,FALSE)</f>
        <v>Department:</v>
      </c>
      <c r="B51" s="199"/>
      <c r="C51" s="199"/>
      <c r="D51" s="199"/>
      <c r="E51" s="199"/>
      <c r="F51" s="199" t="str">
        <f>IF(Deckblatt_Cover_sheet!$F$40="","",Deckblatt_Cover_sheet!$F$40)</f>
        <v/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322"/>
      <c r="R51" s="219" t="str">
        <f>HLOOKUP(Deckblatt_Cover_sheet!$CV$1,Beschriftungstabelle!$A:$B,70,FALSE)</f>
        <v>Department:</v>
      </c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322"/>
    </row>
    <row r="52" spans="1:34" ht="15" customHeight="1" x14ac:dyDescent="0.25">
      <c r="A52" s="219" t="str">
        <f>HLOOKUP(Deckblatt_Cover_sheet!$CV$1,Beschriftungstabelle!$A:$B,69,FALSE)</f>
        <v>Telephone:</v>
      </c>
      <c r="B52" s="199"/>
      <c r="C52" s="199"/>
      <c r="D52" s="199"/>
      <c r="E52" s="199"/>
      <c r="F52" s="199" t="str">
        <f>IF(Deckblatt_Cover_sheet!$S$39="","",Deckblatt_Cover_sheet!$S$39)</f>
        <v/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322"/>
      <c r="R52" s="219" t="str">
        <f>HLOOKUP(Deckblatt_Cover_sheet!$CV$1,Beschriftungstabelle!$A:$B,69,FALSE)</f>
        <v>Telephone:</v>
      </c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322"/>
    </row>
    <row r="53" spans="1:34" ht="15" customHeight="1" x14ac:dyDescent="0.25">
      <c r="A53" s="219" t="str">
        <f>HLOOKUP(Deckblatt_Cover_sheet!$CV$1,Beschriftungstabelle!$A:$B,104,FALSE)</f>
        <v>FAX:</v>
      </c>
      <c r="B53" s="199"/>
      <c r="C53" s="199"/>
      <c r="D53" s="199"/>
      <c r="E53" s="199"/>
      <c r="F53" s="199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322"/>
      <c r="R53" s="219" t="str">
        <f>HLOOKUP(Deckblatt_Cover_sheet!$CV$1,Beschriftungstabelle!$A:$B,104,FALSE)</f>
        <v>FAX:</v>
      </c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322"/>
    </row>
    <row r="54" spans="1:34" ht="15" customHeight="1" x14ac:dyDescent="0.25">
      <c r="A54" s="219" t="str">
        <f>HLOOKUP(Deckblatt_Cover_sheet!$CV$1,Beschriftungstabelle!$A:$B,105,FALSE)</f>
        <v>E-Mail:</v>
      </c>
      <c r="B54" s="199"/>
      <c r="C54" s="199"/>
      <c r="D54" s="199"/>
      <c r="E54" s="199"/>
      <c r="F54" s="439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322"/>
      <c r="R54" s="219" t="str">
        <f>HLOOKUP(Deckblatt_Cover_sheet!$CV$1,Beschriftungstabelle!$A:$B,105,FALSE)</f>
        <v>E-Mail:</v>
      </c>
      <c r="S54" s="199"/>
      <c r="T54" s="199"/>
      <c r="U54" s="199"/>
      <c r="V54" s="199"/>
      <c r="W54" s="43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322"/>
    </row>
    <row r="55" spans="1:34" ht="15" customHeight="1" x14ac:dyDescent="0.25">
      <c r="A55" s="32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5"/>
      <c r="R55" s="32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5"/>
    </row>
    <row r="56" spans="1:34" ht="15" customHeight="1" thickBot="1" x14ac:dyDescent="0.3">
      <c r="A56" s="276" t="str">
        <f>HLOOKUP(Deckblatt_Cover_sheet!$CV$1,Beschriftungstabelle!$A:$B,95,FALSE)</f>
        <v>Date:</v>
      </c>
      <c r="B56" s="277"/>
      <c r="C56" s="277"/>
      <c r="D56" s="277"/>
      <c r="E56" s="316"/>
      <c r="F56" s="316"/>
      <c r="G56" s="316"/>
      <c r="H56" s="277" t="str">
        <f>HLOOKUP(Deckblatt_Cover_sheet!$CV$1,Beschriftungstabelle!$A:$B,96,FALSE)</f>
        <v>Signature:</v>
      </c>
      <c r="I56" s="277"/>
      <c r="J56" s="277"/>
      <c r="K56" s="277"/>
      <c r="L56" s="277"/>
      <c r="M56" s="317"/>
      <c r="N56" s="317"/>
      <c r="O56" s="317"/>
      <c r="P56" s="317"/>
      <c r="Q56" s="318"/>
      <c r="R56" s="276" t="str">
        <f>HLOOKUP(Deckblatt_Cover_sheet!$CV$1,Beschriftungstabelle!$A:$B,95,FALSE)</f>
        <v>Date:</v>
      </c>
      <c r="S56" s="277"/>
      <c r="T56" s="277"/>
      <c r="U56" s="277"/>
      <c r="V56" s="277"/>
      <c r="W56" s="8"/>
      <c r="X56" s="8"/>
      <c r="Y56" s="277" t="str">
        <f>HLOOKUP(Deckblatt_Cover_sheet!$CV$1,Beschriftungstabelle!$A:$B,96,FALSE)</f>
        <v>Signature:</v>
      </c>
      <c r="Z56" s="277"/>
      <c r="AA56" s="277"/>
      <c r="AB56" s="277"/>
      <c r="AC56" s="277"/>
      <c r="AD56" s="319"/>
      <c r="AE56" s="319"/>
      <c r="AF56" s="319"/>
      <c r="AG56" s="319"/>
      <c r="AH56" s="320"/>
    </row>
  </sheetData>
  <mergeCells count="193">
    <mergeCell ref="B1:Q1"/>
    <mergeCell ref="V1:W1"/>
    <mergeCell ref="X1:Z1"/>
    <mergeCell ref="AB1:AC1"/>
    <mergeCell ref="AD1:AG1"/>
    <mergeCell ref="C3:D3"/>
    <mergeCell ref="E3:F3"/>
    <mergeCell ref="G3:H3"/>
    <mergeCell ref="I3:J3"/>
    <mergeCell ref="B8:Q8"/>
    <mergeCell ref="S8:AH8"/>
    <mergeCell ref="B9:Q9"/>
    <mergeCell ref="S9:AH9"/>
    <mergeCell ref="B10:Q10"/>
    <mergeCell ref="S10:AH10"/>
    <mergeCell ref="B5:Q5"/>
    <mergeCell ref="S5:AH5"/>
    <mergeCell ref="B6:Q6"/>
    <mergeCell ref="S6:AH6"/>
    <mergeCell ref="B7:Q7"/>
    <mergeCell ref="S7:AH7"/>
    <mergeCell ref="R20:U20"/>
    <mergeCell ref="A16:Q16"/>
    <mergeCell ref="R16:AH16"/>
    <mergeCell ref="A17:J17"/>
    <mergeCell ref="K17:Q17"/>
    <mergeCell ref="R17:W17"/>
    <mergeCell ref="X17:AH17"/>
    <mergeCell ref="B11:Q11"/>
    <mergeCell ref="S11:AH11"/>
    <mergeCell ref="B12:Q12"/>
    <mergeCell ref="S12:AH12"/>
    <mergeCell ref="A15:Q15"/>
    <mergeCell ref="R15:AH15"/>
    <mergeCell ref="AA18:AB18"/>
    <mergeCell ref="AC18:AH18"/>
    <mergeCell ref="A19:D19"/>
    <mergeCell ref="E19:Q19"/>
    <mergeCell ref="R19:U19"/>
    <mergeCell ref="V19:AH19"/>
    <mergeCell ref="A18:D18"/>
    <mergeCell ref="E18:K18"/>
    <mergeCell ref="L18:M18"/>
    <mergeCell ref="N18:Q18"/>
    <mergeCell ref="R18:U18"/>
    <mergeCell ref="V18:Z18"/>
    <mergeCell ref="V20:AH20"/>
    <mergeCell ref="A21:F21"/>
    <mergeCell ref="G21:Q21"/>
    <mergeCell ref="R21:W21"/>
    <mergeCell ref="X21:AH21"/>
    <mergeCell ref="C26:L26"/>
    <mergeCell ref="M26:S26"/>
    <mergeCell ref="A22:F22"/>
    <mergeCell ref="G22:Q22"/>
    <mergeCell ref="R22:W22"/>
    <mergeCell ref="X22:AH22"/>
    <mergeCell ref="A25:B25"/>
    <mergeCell ref="C25:L25"/>
    <mergeCell ref="M25:S25"/>
    <mergeCell ref="X25:AH27"/>
    <mergeCell ref="A26:B26"/>
    <mergeCell ref="V27:W27"/>
    <mergeCell ref="A27:B27"/>
    <mergeCell ref="C27:L27"/>
    <mergeCell ref="M27:S27"/>
    <mergeCell ref="T27:U27"/>
    <mergeCell ref="T25:W26"/>
    <mergeCell ref="A20:D20"/>
    <mergeCell ref="E20:Q20"/>
    <mergeCell ref="A32:B32"/>
    <mergeCell ref="C32:L32"/>
    <mergeCell ref="M32:S32"/>
    <mergeCell ref="T32:U32"/>
    <mergeCell ref="V32:W32"/>
    <mergeCell ref="X32:AH32"/>
    <mergeCell ref="A31:B31"/>
    <mergeCell ref="C31:L31"/>
    <mergeCell ref="M31:S31"/>
    <mergeCell ref="T31:U31"/>
    <mergeCell ref="V31:W31"/>
    <mergeCell ref="X31:AH31"/>
    <mergeCell ref="A30:B30"/>
    <mergeCell ref="C30:L30"/>
    <mergeCell ref="M30:S30"/>
    <mergeCell ref="T30:U30"/>
    <mergeCell ref="V30:W30"/>
    <mergeCell ref="X30:AH30"/>
    <mergeCell ref="X28:AH28"/>
    <mergeCell ref="A29:B29"/>
    <mergeCell ref="C29:L29"/>
    <mergeCell ref="M29:S29"/>
    <mergeCell ref="T29:U29"/>
    <mergeCell ref="V29:W29"/>
    <mergeCell ref="X29:AH29"/>
    <mergeCell ref="A28:B28"/>
    <mergeCell ref="C28:L28"/>
    <mergeCell ref="M28:S28"/>
    <mergeCell ref="T28:U28"/>
    <mergeCell ref="V28:W28"/>
    <mergeCell ref="A34:B34"/>
    <mergeCell ref="C34:L34"/>
    <mergeCell ref="M34:S34"/>
    <mergeCell ref="T34:U34"/>
    <mergeCell ref="V34:W34"/>
    <mergeCell ref="X34:AH34"/>
    <mergeCell ref="A33:B33"/>
    <mergeCell ref="C33:L33"/>
    <mergeCell ref="M33:S33"/>
    <mergeCell ref="T33:U33"/>
    <mergeCell ref="V33:W33"/>
    <mergeCell ref="X33:AH33"/>
    <mergeCell ref="A36:B36"/>
    <mergeCell ref="C36:L36"/>
    <mergeCell ref="M36:S36"/>
    <mergeCell ref="T36:U36"/>
    <mergeCell ref="V36:W36"/>
    <mergeCell ref="X36:AH36"/>
    <mergeCell ref="A35:B35"/>
    <mergeCell ref="C35:L35"/>
    <mergeCell ref="M35:S35"/>
    <mergeCell ref="T35:U35"/>
    <mergeCell ref="V35:W35"/>
    <mergeCell ref="X35:AH35"/>
    <mergeCell ref="A38:B38"/>
    <mergeCell ref="C38:L38"/>
    <mergeCell ref="M38:S38"/>
    <mergeCell ref="T38:U38"/>
    <mergeCell ref="V38:W38"/>
    <mergeCell ref="X38:AH38"/>
    <mergeCell ref="A37:B37"/>
    <mergeCell ref="C37:L37"/>
    <mergeCell ref="M37:S37"/>
    <mergeCell ref="T37:U37"/>
    <mergeCell ref="V37:W37"/>
    <mergeCell ref="X37:AH37"/>
    <mergeCell ref="A40:B40"/>
    <mergeCell ref="C40:L40"/>
    <mergeCell ref="M40:S40"/>
    <mergeCell ref="T40:U40"/>
    <mergeCell ref="V40:W40"/>
    <mergeCell ref="X40:AH40"/>
    <mergeCell ref="A39:B39"/>
    <mergeCell ref="C39:L39"/>
    <mergeCell ref="M39:S39"/>
    <mergeCell ref="T39:U39"/>
    <mergeCell ref="V39:W39"/>
    <mergeCell ref="X39:AH39"/>
    <mergeCell ref="A42:B42"/>
    <mergeCell ref="C42:L42"/>
    <mergeCell ref="M42:S42"/>
    <mergeCell ref="T42:U42"/>
    <mergeCell ref="V42:W42"/>
    <mergeCell ref="X42:AH42"/>
    <mergeCell ref="A41:B41"/>
    <mergeCell ref="C41:L41"/>
    <mergeCell ref="M41:S41"/>
    <mergeCell ref="T41:U41"/>
    <mergeCell ref="V41:W41"/>
    <mergeCell ref="X41:AH41"/>
    <mergeCell ref="A44:Q44"/>
    <mergeCell ref="R44:AH44"/>
    <mergeCell ref="A46:Q49"/>
    <mergeCell ref="R46:U46"/>
    <mergeCell ref="V46:AB47"/>
    <mergeCell ref="R49:AH49"/>
    <mergeCell ref="A52:E52"/>
    <mergeCell ref="F52:Q52"/>
    <mergeCell ref="R52:V52"/>
    <mergeCell ref="W52:AH52"/>
    <mergeCell ref="A53:E53"/>
    <mergeCell ref="F53:Q53"/>
    <mergeCell ref="R53:V53"/>
    <mergeCell ref="W53:AH53"/>
    <mergeCell ref="A50:E50"/>
    <mergeCell ref="F50:Q50"/>
    <mergeCell ref="R50:V50"/>
    <mergeCell ref="W50:AH50"/>
    <mergeCell ref="A51:E51"/>
    <mergeCell ref="F51:Q51"/>
    <mergeCell ref="R51:V51"/>
    <mergeCell ref="W51:AH51"/>
    <mergeCell ref="AD56:AH56"/>
    <mergeCell ref="A54:E54"/>
    <mergeCell ref="F54:Q54"/>
    <mergeCell ref="R54:V54"/>
    <mergeCell ref="W54:AH54"/>
    <mergeCell ref="A56:D56"/>
    <mergeCell ref="E56:G56"/>
    <mergeCell ref="H56:L56"/>
    <mergeCell ref="M56:Q56"/>
    <mergeCell ref="R56:V56"/>
    <mergeCell ref="Y56:AC56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84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3" name="Check Box 9">
              <controlPr defaultSize="0" autoFill="0" autoLine="0" autoPict="0">
                <anchor moveWithCells="1">
                  <from>
                    <xdr:col>17</xdr:col>
                    <xdr:colOff>85725</xdr:colOff>
                    <xdr:row>6</xdr:row>
                    <xdr:rowOff>9525</xdr:rowOff>
                  </from>
                  <to>
                    <xdr:col>18</xdr:col>
                    <xdr:colOff>47625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4" name="Check Box 10">
              <controlPr defaultSize="0" autoFill="0" autoLine="0" autoPict="0">
                <anchor moveWithCells="1">
                  <from>
                    <xdr:col>17</xdr:col>
                    <xdr:colOff>85725</xdr:colOff>
                    <xdr:row>5</xdr:row>
                    <xdr:rowOff>9525</xdr:rowOff>
                  </from>
                  <to>
                    <xdr:col>18</xdr:col>
                    <xdr:colOff>47625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5" name="Check Box 11">
              <controlPr defaultSize="0" autoFill="0" autoLine="0" autoPict="0">
                <anchor moveWithCells="1">
                  <from>
                    <xdr:col>17</xdr:col>
                    <xdr:colOff>85725</xdr:colOff>
                    <xdr:row>4</xdr:row>
                    <xdr:rowOff>0</xdr:rowOff>
                  </from>
                  <to>
                    <xdr:col>18</xdr:col>
                    <xdr:colOff>47625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6" name="Check Box 12">
              <controlPr defaultSize="0" autoFill="0" autoLine="0" autoPict="0">
                <anchor moveWithCells="1">
                  <from>
                    <xdr:col>17</xdr:col>
                    <xdr:colOff>85725</xdr:colOff>
                    <xdr:row>8</xdr:row>
                    <xdr:rowOff>180975</xdr:rowOff>
                  </from>
                  <to>
                    <xdr:col>18</xdr:col>
                    <xdr:colOff>47625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7" name="Check Box 13">
              <controlPr defaultSize="0" autoFill="0" autoLine="0" autoPict="0">
                <anchor moveWithCells="1">
                  <from>
                    <xdr:col>17</xdr:col>
                    <xdr:colOff>85725</xdr:colOff>
                    <xdr:row>8</xdr:row>
                    <xdr:rowOff>0</xdr:rowOff>
                  </from>
                  <to>
                    <xdr:col>18</xdr:col>
                    <xdr:colOff>47625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8" name="Check Box 14">
              <controlPr defaultSize="0" autoFill="0" autoLine="0" autoPict="0">
                <anchor moveWithCells="1">
                  <from>
                    <xdr:col>17</xdr:col>
                    <xdr:colOff>85725</xdr:colOff>
                    <xdr:row>11</xdr:row>
                    <xdr:rowOff>9525</xdr:rowOff>
                  </from>
                  <to>
                    <xdr:col>18</xdr:col>
                    <xdr:colOff>47625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9" name="Check Box 15">
              <controlPr defaultSize="0" autoFill="0" autoLine="0" autoPict="0">
                <anchor moveWithCells="1">
                  <from>
                    <xdr:col>17</xdr:col>
                    <xdr:colOff>85725</xdr:colOff>
                    <xdr:row>10</xdr:row>
                    <xdr:rowOff>0</xdr:rowOff>
                  </from>
                  <to>
                    <xdr:col>18</xdr:col>
                    <xdr:colOff>47625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20" name="Check Box 16">
              <controlPr defaultSize="0" autoFill="0" autoLine="0" autoPict="0">
                <anchor moveWithCells="1">
                  <from>
                    <xdr:col>17</xdr:col>
                    <xdr:colOff>85725</xdr:colOff>
                    <xdr:row>7</xdr:row>
                    <xdr:rowOff>9525</xdr:rowOff>
                  </from>
                  <to>
                    <xdr:col>18</xdr:col>
                    <xdr:colOff>47625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1" name="Check Box 17">
              <controlPr defaultSize="0" autoFill="0" autoLine="0" autoPict="0">
                <anchor moveWithCells="1">
                  <from>
                    <xdr:col>19</xdr:col>
                    <xdr:colOff>209550</xdr:colOff>
                    <xdr:row>28</xdr:row>
                    <xdr:rowOff>28575</xdr:rowOff>
                  </from>
                  <to>
                    <xdr:col>20</xdr:col>
                    <xdr:colOff>171450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2" name="Check Box 23">
              <controlPr defaultSize="0" autoFill="0" autoLine="0" autoPict="0">
                <anchor moveWithCells="1">
                  <from>
                    <xdr:col>21</xdr:col>
                    <xdr:colOff>180975</xdr:colOff>
                    <xdr:row>28</xdr:row>
                    <xdr:rowOff>190500</xdr:rowOff>
                  </from>
                  <to>
                    <xdr:col>22</xdr:col>
                    <xdr:colOff>152400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3" name="Check Box 24">
              <controlPr defaultSize="0" autoFill="0" autoLine="0" autoPict="0">
                <anchor moveWithCells="1">
                  <from>
                    <xdr:col>21</xdr:col>
                    <xdr:colOff>180975</xdr:colOff>
                    <xdr:row>28</xdr:row>
                    <xdr:rowOff>28575</xdr:rowOff>
                  </from>
                  <to>
                    <xdr:col>22</xdr:col>
                    <xdr:colOff>152400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4" name="Check Box 25">
              <controlPr defaultSize="0" autoFill="0" autoLine="0" autoPict="0">
                <anchor moveWithCells="1">
                  <from>
                    <xdr:col>21</xdr:col>
                    <xdr:colOff>180975</xdr:colOff>
                    <xdr:row>27</xdr:row>
                    <xdr:rowOff>28575</xdr:rowOff>
                  </from>
                  <to>
                    <xdr:col>22</xdr:col>
                    <xdr:colOff>152400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5" name="Check Box 26">
              <controlPr defaultSize="0" autoFill="0" autoLine="0" autoPict="0">
                <anchor moveWithCells="1">
                  <from>
                    <xdr:col>21</xdr:col>
                    <xdr:colOff>180975</xdr:colOff>
                    <xdr:row>31</xdr:row>
                    <xdr:rowOff>190500</xdr:rowOff>
                  </from>
                  <to>
                    <xdr:col>22</xdr:col>
                    <xdr:colOff>152400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6" name="Check Box 27">
              <controlPr defaultSize="0" autoFill="0" autoLine="0" autoPict="0">
                <anchor moveWithCells="1">
                  <from>
                    <xdr:col>21</xdr:col>
                    <xdr:colOff>180975</xdr:colOff>
                    <xdr:row>31</xdr:row>
                    <xdr:rowOff>9525</xdr:rowOff>
                  </from>
                  <to>
                    <xdr:col>22</xdr:col>
                    <xdr:colOff>152400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7" name="Check Box 28">
              <controlPr defaultSize="0" autoFill="0" autoLine="0" autoPict="0">
                <anchor moveWithCells="1">
                  <from>
                    <xdr:col>21</xdr:col>
                    <xdr:colOff>180975</xdr:colOff>
                    <xdr:row>29</xdr:row>
                    <xdr:rowOff>190500</xdr:rowOff>
                  </from>
                  <to>
                    <xdr:col>22</xdr:col>
                    <xdr:colOff>152400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8" name="Check Box 29">
              <controlPr defaultSize="0" autoFill="0" autoLine="0" autoPict="0">
                <anchor moveWithCells="1">
                  <from>
                    <xdr:col>21</xdr:col>
                    <xdr:colOff>180975</xdr:colOff>
                    <xdr:row>33</xdr:row>
                    <xdr:rowOff>190500</xdr:rowOff>
                  </from>
                  <to>
                    <xdr:col>22</xdr:col>
                    <xdr:colOff>152400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9" name="Check Box 30">
              <controlPr defaultSize="0" autoFill="0" autoLine="0" autoPict="0">
                <anchor moveWithCells="1">
                  <from>
                    <xdr:col>21</xdr:col>
                    <xdr:colOff>180975</xdr:colOff>
                    <xdr:row>32</xdr:row>
                    <xdr:rowOff>190500</xdr:rowOff>
                  </from>
                  <to>
                    <xdr:col>22</xdr:col>
                    <xdr:colOff>152400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21</xdr:col>
                    <xdr:colOff>180975</xdr:colOff>
                    <xdr:row>36</xdr:row>
                    <xdr:rowOff>190500</xdr:rowOff>
                  </from>
                  <to>
                    <xdr:col>22</xdr:col>
                    <xdr:colOff>152400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21</xdr:col>
                    <xdr:colOff>180975</xdr:colOff>
                    <xdr:row>35</xdr:row>
                    <xdr:rowOff>190500</xdr:rowOff>
                  </from>
                  <to>
                    <xdr:col>22</xdr:col>
                    <xdr:colOff>152400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21</xdr:col>
                    <xdr:colOff>180975</xdr:colOff>
                    <xdr:row>34</xdr:row>
                    <xdr:rowOff>190500</xdr:rowOff>
                  </from>
                  <to>
                    <xdr:col>22</xdr:col>
                    <xdr:colOff>152400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3" name="Check Box 34">
              <controlPr defaultSize="0" autoFill="0" autoLine="0" autoPict="0">
                <anchor moveWithCells="1">
                  <from>
                    <xdr:col>21</xdr:col>
                    <xdr:colOff>180975</xdr:colOff>
                    <xdr:row>39</xdr:row>
                    <xdr:rowOff>190500</xdr:rowOff>
                  </from>
                  <to>
                    <xdr:col>22</xdr:col>
                    <xdr:colOff>152400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4" name="Check Box 35">
              <controlPr defaultSize="0" autoFill="0" autoLine="0" autoPict="0">
                <anchor moveWithCells="1">
                  <from>
                    <xdr:col>21</xdr:col>
                    <xdr:colOff>180975</xdr:colOff>
                    <xdr:row>38</xdr:row>
                    <xdr:rowOff>190500</xdr:rowOff>
                  </from>
                  <to>
                    <xdr:col>22</xdr:col>
                    <xdr:colOff>152400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5" name="Check Box 36">
              <controlPr defaultSize="0" autoFill="0" autoLine="0" autoPict="0">
                <anchor moveWithCells="1">
                  <from>
                    <xdr:col>21</xdr:col>
                    <xdr:colOff>180975</xdr:colOff>
                    <xdr:row>37</xdr:row>
                    <xdr:rowOff>190500</xdr:rowOff>
                  </from>
                  <to>
                    <xdr:col>22</xdr:col>
                    <xdr:colOff>152400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21</xdr:col>
                    <xdr:colOff>180975</xdr:colOff>
                    <xdr:row>40</xdr:row>
                    <xdr:rowOff>190500</xdr:rowOff>
                  </from>
                  <to>
                    <xdr:col>22</xdr:col>
                    <xdr:colOff>152400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37" name="Check Box 47">
              <controlPr defaultSize="0" autoFill="0" autoLine="0" autoPict="0">
                <anchor moveWithCells="1">
                  <from>
                    <xdr:col>21</xdr:col>
                    <xdr:colOff>180975</xdr:colOff>
                    <xdr:row>28</xdr:row>
                    <xdr:rowOff>28575</xdr:rowOff>
                  </from>
                  <to>
                    <xdr:col>22</xdr:col>
                    <xdr:colOff>152400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38" name="Check Box 76">
              <controlPr defaultSize="0" autoFill="0" autoLine="0" autoPict="0">
                <anchor moveWithCells="1">
                  <from>
                    <xdr:col>28</xdr:col>
                    <xdr:colOff>114300</xdr:colOff>
                    <xdr:row>44</xdr:row>
                    <xdr:rowOff>28575</xdr:rowOff>
                  </from>
                  <to>
                    <xdr:col>29</xdr:col>
                    <xdr:colOff>66675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39" name="Check Box 77">
              <controlPr defaultSize="0" autoFill="0" autoLine="0" autoPict="0">
                <anchor moveWithCells="1">
                  <from>
                    <xdr:col>28</xdr:col>
                    <xdr:colOff>114300</xdr:colOff>
                    <xdr:row>45</xdr:row>
                    <xdr:rowOff>28575</xdr:rowOff>
                  </from>
                  <to>
                    <xdr:col>29</xdr:col>
                    <xdr:colOff>76200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40" name="Check Box 78">
              <controlPr defaultSize="0" autoFill="0" autoLine="0" autoPict="0">
                <anchor moveWithCells="1">
                  <from>
                    <xdr:col>19</xdr:col>
                    <xdr:colOff>219075</xdr:colOff>
                    <xdr:row>28</xdr:row>
                    <xdr:rowOff>190500</xdr:rowOff>
                  </from>
                  <to>
                    <xdr:col>20</xdr:col>
                    <xdr:colOff>180975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41" name="Check Box 79">
              <controlPr defaultSize="0" autoFill="0" autoLine="0" autoPict="0">
                <anchor moveWithCells="1">
                  <from>
                    <xdr:col>19</xdr:col>
                    <xdr:colOff>219075</xdr:colOff>
                    <xdr:row>27</xdr:row>
                    <xdr:rowOff>28575</xdr:rowOff>
                  </from>
                  <to>
                    <xdr:col>20</xdr:col>
                    <xdr:colOff>180975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42" name="Check Box 80">
              <controlPr defaultSize="0" autoFill="0" autoLine="0" autoPict="0">
                <anchor moveWithCells="1">
                  <from>
                    <xdr:col>19</xdr:col>
                    <xdr:colOff>219075</xdr:colOff>
                    <xdr:row>31</xdr:row>
                    <xdr:rowOff>190500</xdr:rowOff>
                  </from>
                  <to>
                    <xdr:col>20</xdr:col>
                    <xdr:colOff>180975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43" name="Check Box 81">
              <controlPr defaultSize="0" autoFill="0" autoLine="0" autoPict="0">
                <anchor moveWithCells="1">
                  <from>
                    <xdr:col>19</xdr:col>
                    <xdr:colOff>219075</xdr:colOff>
                    <xdr:row>31</xdr:row>
                    <xdr:rowOff>9525</xdr:rowOff>
                  </from>
                  <to>
                    <xdr:col>20</xdr:col>
                    <xdr:colOff>180975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44" name="Check Box 82">
              <controlPr defaultSize="0" autoFill="0" autoLine="0" autoPict="0">
                <anchor moveWithCells="1">
                  <from>
                    <xdr:col>19</xdr:col>
                    <xdr:colOff>219075</xdr:colOff>
                    <xdr:row>29</xdr:row>
                    <xdr:rowOff>190500</xdr:rowOff>
                  </from>
                  <to>
                    <xdr:col>20</xdr:col>
                    <xdr:colOff>180975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45" name="Check Box 83">
              <controlPr defaultSize="0" autoFill="0" autoLine="0" autoPict="0">
                <anchor moveWithCells="1">
                  <from>
                    <xdr:col>19</xdr:col>
                    <xdr:colOff>219075</xdr:colOff>
                    <xdr:row>33</xdr:row>
                    <xdr:rowOff>190500</xdr:rowOff>
                  </from>
                  <to>
                    <xdr:col>20</xdr:col>
                    <xdr:colOff>180975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46" name="Check Box 84">
              <controlPr defaultSize="0" autoFill="0" autoLine="0" autoPict="0">
                <anchor moveWithCells="1">
                  <from>
                    <xdr:col>19</xdr:col>
                    <xdr:colOff>219075</xdr:colOff>
                    <xdr:row>32</xdr:row>
                    <xdr:rowOff>190500</xdr:rowOff>
                  </from>
                  <to>
                    <xdr:col>20</xdr:col>
                    <xdr:colOff>180975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47" name="Check Box 85">
              <controlPr defaultSize="0" autoFill="0" autoLine="0" autoPict="0">
                <anchor moveWithCells="1">
                  <from>
                    <xdr:col>19</xdr:col>
                    <xdr:colOff>219075</xdr:colOff>
                    <xdr:row>36</xdr:row>
                    <xdr:rowOff>190500</xdr:rowOff>
                  </from>
                  <to>
                    <xdr:col>20</xdr:col>
                    <xdr:colOff>180975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48" name="Check Box 86">
              <controlPr defaultSize="0" autoFill="0" autoLine="0" autoPict="0">
                <anchor moveWithCells="1">
                  <from>
                    <xdr:col>19</xdr:col>
                    <xdr:colOff>219075</xdr:colOff>
                    <xdr:row>35</xdr:row>
                    <xdr:rowOff>190500</xdr:rowOff>
                  </from>
                  <to>
                    <xdr:col>20</xdr:col>
                    <xdr:colOff>180975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49" name="Check Box 87">
              <controlPr defaultSize="0" autoFill="0" autoLine="0" autoPict="0">
                <anchor moveWithCells="1">
                  <from>
                    <xdr:col>19</xdr:col>
                    <xdr:colOff>219075</xdr:colOff>
                    <xdr:row>34</xdr:row>
                    <xdr:rowOff>190500</xdr:rowOff>
                  </from>
                  <to>
                    <xdr:col>20</xdr:col>
                    <xdr:colOff>180975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50" name="Check Box 88">
              <controlPr defaultSize="0" autoFill="0" autoLine="0" autoPict="0">
                <anchor moveWithCells="1">
                  <from>
                    <xdr:col>19</xdr:col>
                    <xdr:colOff>219075</xdr:colOff>
                    <xdr:row>39</xdr:row>
                    <xdr:rowOff>190500</xdr:rowOff>
                  </from>
                  <to>
                    <xdr:col>20</xdr:col>
                    <xdr:colOff>180975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51" name="Check Box 89">
              <controlPr defaultSize="0" autoFill="0" autoLine="0" autoPict="0">
                <anchor moveWithCells="1">
                  <from>
                    <xdr:col>19</xdr:col>
                    <xdr:colOff>219075</xdr:colOff>
                    <xdr:row>38</xdr:row>
                    <xdr:rowOff>190500</xdr:rowOff>
                  </from>
                  <to>
                    <xdr:col>20</xdr:col>
                    <xdr:colOff>180975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52" name="Check Box 90">
              <controlPr defaultSize="0" autoFill="0" autoLine="0" autoPict="0">
                <anchor moveWithCells="1">
                  <from>
                    <xdr:col>19</xdr:col>
                    <xdr:colOff>219075</xdr:colOff>
                    <xdr:row>37</xdr:row>
                    <xdr:rowOff>190500</xdr:rowOff>
                  </from>
                  <to>
                    <xdr:col>20</xdr:col>
                    <xdr:colOff>180975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53" name="Check Box 92">
              <controlPr defaultSize="0" autoFill="0" autoLine="0" autoPict="0">
                <anchor moveWithCells="1">
                  <from>
                    <xdr:col>19</xdr:col>
                    <xdr:colOff>219075</xdr:colOff>
                    <xdr:row>40</xdr:row>
                    <xdr:rowOff>190500</xdr:rowOff>
                  </from>
                  <to>
                    <xdr:col>20</xdr:col>
                    <xdr:colOff>180975</xdr:colOff>
                    <xdr:row>41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  <pageSetUpPr fitToPage="1"/>
  </sheetPr>
  <dimension ref="A1:AH56"/>
  <sheetViews>
    <sheetView view="pageLayout" zoomScaleNormal="115" zoomScaleSheetLayoutView="115" workbookViewId="0"/>
  </sheetViews>
  <sheetFormatPr defaultColWidth="3.42578125" defaultRowHeight="15" x14ac:dyDescent="0.25"/>
  <cols>
    <col min="17" max="17" width="3.42578125" customWidth="1"/>
  </cols>
  <sheetData>
    <row r="1" spans="1:34" ht="15.75" x14ac:dyDescent="0.25">
      <c r="A1" s="5"/>
      <c r="B1" s="381" t="str">
        <f>HLOOKUP(Deckblatt_Cover_sheet!$CV$1,Beschriftungstabelle!$A:$B,106,FALSE)</f>
        <v xml:space="preserve">Test result product-related 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6"/>
      <c r="AE1" s="382"/>
      <c r="AF1" s="382"/>
      <c r="AG1" s="382"/>
      <c r="AH1" s="29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5">
      <c r="A5" s="1"/>
      <c r="B5" s="201" t="str">
        <f>HLOOKUP(Deckblatt_Cover_sheet!$CV$1,Beschriftungstabelle!$A:$B,17,FALSE)</f>
        <v>1.1 Geometry, dimensional check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10"/>
      <c r="R5" s="1"/>
      <c r="S5" s="201" t="str">
        <f>HLOOKUP(Deckblatt_Cover_sheet!$CV$1,Beschriftungstabelle!$A:$B,25,FALSE)</f>
        <v>1.9 ESD - test</v>
      </c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10"/>
    </row>
    <row r="6" spans="1:34" x14ac:dyDescent="0.25">
      <c r="A6" s="4"/>
      <c r="B6" s="199" t="str">
        <f>HLOOKUP(Deckblatt_Cover_sheet!$CV$1,Beschriftungstabelle!$A:$B,18,FALSE)</f>
        <v>1.2 Function check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322"/>
      <c r="R6" s="4"/>
      <c r="S6" s="199" t="str">
        <f>HLOOKUP(Deckblatt_Cover_sheet!$CV$1,Beschriftungstabelle!$A:$B,26,FALSE)</f>
        <v>1.10 Reliability test</v>
      </c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322"/>
    </row>
    <row r="7" spans="1:34" x14ac:dyDescent="0.25">
      <c r="A7" s="4"/>
      <c r="B7" s="199" t="str">
        <f>HLOOKUP(Deckblatt_Cover_sheet!$CV$1,Beschriftungstabelle!$A:$B,19,FALSE)</f>
        <v>1.3 Material test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322"/>
      <c r="R7" s="4"/>
      <c r="S7" s="199" t="str">
        <f>HLOOKUP(Deckblatt_Cover_sheet!$CV$1,Beschriftungstabelle!$A:$B,27,FALSE)</f>
        <v>2 Sample</v>
      </c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322"/>
    </row>
    <row r="8" spans="1:34" x14ac:dyDescent="0.25">
      <c r="A8" s="4"/>
      <c r="B8" s="199" t="str">
        <f>HLOOKUP(Deckblatt_Cover_sheet!$CV$1,Beschriftungstabelle!$A:$B,20,FALSE)</f>
        <v>1.4 Haptics test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322"/>
      <c r="R8" s="4"/>
      <c r="S8" s="199" t="str">
        <f>HLOOKUP(Deckblatt_Cover_sheet!$CV$1,Beschriftungstabelle!$A:$B,28,FALSE)</f>
        <v>3 Technical Specification</v>
      </c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322"/>
    </row>
    <row r="9" spans="1:34" x14ac:dyDescent="0.25">
      <c r="A9" s="4"/>
      <c r="B9" s="199" t="str">
        <f>HLOOKUP(Deckblatt_Cover_sheet!$CV$1,Beschriftungstabelle!$A:$B,21,FALSE)</f>
        <v>1.5 Acoustics test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322"/>
      <c r="R9" s="4"/>
      <c r="S9" s="199" t="str">
        <f>HLOOKUP(Deckblatt_Cover_sheet!$CV$1,Beschriftungstabelle!$A:$B,29,FALSE)</f>
        <v>4 Product - FMEA</v>
      </c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322"/>
    </row>
    <row r="10" spans="1:34" x14ac:dyDescent="0.25">
      <c r="A10" s="4"/>
      <c r="B10" s="199" t="str">
        <f>HLOOKUP(Deckblatt_Cover_sheet!$CV$1,Beschriftungstabelle!$A:$B,22,FALSE)</f>
        <v>1.6 Odors test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322"/>
      <c r="R10" s="4"/>
      <c r="S10" s="199" t="str">
        <f>HLOOKUP(Deckblatt_Cover_sheet!$CV$1,Beschriftungstabelle!$A:$B,30,FALSE)</f>
        <v>5 Design approval</v>
      </c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322"/>
    </row>
    <row r="11" spans="1:34" x14ac:dyDescent="0.25">
      <c r="A11" s="4"/>
      <c r="B11" s="199" t="str">
        <f>HLOOKUP(Deckblatt_Cover_sheet!$CV$1,Beschriftungstabelle!$A:$B,23,FALSE)</f>
        <v>1.7 Visual test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322"/>
      <c r="R11" s="4"/>
      <c r="S11" s="199" t="str">
        <f>HLOOKUP(Deckblatt_Cover_sheet!$CV$1,Beschriftungstabelle!$A:$B,31,FALSE)</f>
        <v>6 Compliance of legal requirements</v>
      </c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322"/>
    </row>
    <row r="12" spans="1:34" ht="15.75" thickBot="1" x14ac:dyDescent="0.3">
      <c r="A12" s="7"/>
      <c r="B12" s="277" t="str">
        <f>HLOOKUP(Deckblatt_Cover_sheet!$CV$1,Beschriftungstabelle!$A:$B,24,FALSE)</f>
        <v>1.8 Surface test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8"/>
      <c r="R12" s="7"/>
      <c r="S12" s="277" t="str">
        <f>HLOOKUP(Deckblatt_Cover_sheet!$CV$1,Beschriftungstabelle!$A:$B,32,FALSE)</f>
        <v>7 Material Data Sheet / IMDS</v>
      </c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8"/>
    </row>
    <row r="13" spans="1:3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</row>
    <row r="16" spans="1:3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</row>
    <row r="17" spans="1:34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</row>
    <row r="18" spans="1:34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</row>
    <row r="19" spans="1:34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</row>
    <row r="20" spans="1:34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</row>
    <row r="21" spans="1:34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287" t="str">
        <f>IF(Deckblatt_Cover_sheet!I33="","",Deckblatt_Cover_sheet!I33)</f>
        <v/>
      </c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93" t="str">
        <f>HLOOKUP(Deckblatt_Cover_sheet!$CV$1,Beschriftungstabelle!$A:$B,60,FALSE)</f>
        <v>Drawing Number:</v>
      </c>
      <c r="S21" s="287"/>
      <c r="T21" s="287"/>
      <c r="U21" s="287"/>
      <c r="V21" s="287"/>
      <c r="W21" s="287"/>
      <c r="X21" s="287" t="str">
        <f>IF(Deckblatt_Cover_sheet!I33="","",Deckblatt_Cover_sheet!I33)</f>
        <v/>
      </c>
      <c r="Y21" s="287"/>
      <c r="Z21" s="287"/>
      <c r="AA21" s="287"/>
      <c r="AB21" s="287"/>
      <c r="AC21" s="287"/>
      <c r="AD21" s="287"/>
      <c r="AE21" s="287"/>
      <c r="AF21" s="287"/>
      <c r="AG21" s="287"/>
      <c r="AH21" s="288"/>
    </row>
    <row r="22" spans="1:34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</row>
    <row r="23" spans="1:34" ht="8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8.25" customHeight="1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 x14ac:dyDescent="0.25">
      <c r="A25" s="256" t="str">
        <f>HLOOKUP(Deckblatt_Cover_sheet!$CV$1,Beschriftungstabelle!$A:$B,112,FALSE)</f>
        <v>Ref.</v>
      </c>
      <c r="B25" s="258"/>
      <c r="C25" s="211" t="str">
        <f>HLOOKUP(Deckblatt_Cover_sheet!$CV$1,Beschriftungstabelle!$A:$B,114,FALSE)</f>
        <v>Requirements</v>
      </c>
      <c r="D25" s="201"/>
      <c r="E25" s="201"/>
      <c r="F25" s="201"/>
      <c r="G25" s="201"/>
      <c r="H25" s="201"/>
      <c r="I25" s="201"/>
      <c r="J25" s="201"/>
      <c r="K25" s="201"/>
      <c r="L25" s="210"/>
      <c r="M25" s="211" t="str">
        <f>HLOOKUP(Deckblatt_Cover_sheet!$CV$1,Beschriftungstabelle!$A:$B,116,FALSE)</f>
        <v>Actual value</v>
      </c>
      <c r="N25" s="201"/>
      <c r="O25" s="201"/>
      <c r="P25" s="201"/>
      <c r="Q25" s="201"/>
      <c r="R25" s="201"/>
      <c r="S25" s="210"/>
      <c r="T25" s="407" t="str">
        <f>HLOOKUP(Deckblatt_Cover_sheet!$CV$1,Beschriftungstabelle!$A:$B,117,FALSE)</f>
        <v>Specification achieved</v>
      </c>
      <c r="U25" s="408"/>
      <c r="V25" s="408"/>
      <c r="W25" s="409"/>
      <c r="X25" s="404" t="str">
        <f>HLOOKUP(Deckblatt_Cover_sheet!$CV$1,Beschriftungstabelle!$A:$B,73,FALSE)</f>
        <v>Comment:</v>
      </c>
      <c r="Y25" s="405"/>
      <c r="Z25" s="405"/>
      <c r="AA25" s="405"/>
      <c r="AB25" s="405"/>
      <c r="AC25" s="405"/>
      <c r="AD25" s="405"/>
      <c r="AE25" s="405"/>
      <c r="AF25" s="405"/>
      <c r="AG25" s="405"/>
      <c r="AH25" s="406"/>
    </row>
    <row r="26" spans="1:34" ht="15" customHeight="1" x14ac:dyDescent="0.25">
      <c r="A26" s="394"/>
      <c r="B26" s="396"/>
      <c r="C26" s="394"/>
      <c r="D26" s="395"/>
      <c r="E26" s="395"/>
      <c r="F26" s="395"/>
      <c r="G26" s="395"/>
      <c r="H26" s="395"/>
      <c r="I26" s="395"/>
      <c r="J26" s="395"/>
      <c r="K26" s="395"/>
      <c r="L26" s="396"/>
      <c r="M26" s="394"/>
      <c r="N26" s="395"/>
      <c r="O26" s="395"/>
      <c r="P26" s="395"/>
      <c r="Q26" s="395"/>
      <c r="R26" s="395"/>
      <c r="S26" s="396"/>
      <c r="T26" s="410"/>
      <c r="U26" s="411"/>
      <c r="V26" s="411"/>
      <c r="W26" s="412"/>
      <c r="X26" s="353"/>
      <c r="Y26" s="354"/>
      <c r="Z26" s="354"/>
      <c r="AA26" s="354"/>
      <c r="AB26" s="354"/>
      <c r="AC26" s="354"/>
      <c r="AD26" s="354"/>
      <c r="AE26" s="354"/>
      <c r="AF26" s="354"/>
      <c r="AG26" s="354"/>
      <c r="AH26" s="355"/>
    </row>
    <row r="27" spans="1:34" ht="15" customHeight="1" thickBot="1" x14ac:dyDescent="0.3">
      <c r="A27" s="259" t="str">
        <f>HLOOKUP(Deckblatt_Cover_sheet!$CV$1,Beschriftungstabelle!$A:$B,113,FALSE)</f>
        <v>No.:</v>
      </c>
      <c r="B27" s="261"/>
      <c r="C27" s="219" t="str">
        <f>HLOOKUP(Deckblatt_Cover_sheet!$CV$1,Beschriftungstabelle!$A:$B,115,FALSE)</f>
        <v>Specifications</v>
      </c>
      <c r="D27" s="199"/>
      <c r="E27" s="199"/>
      <c r="F27" s="199"/>
      <c r="G27" s="199"/>
      <c r="H27" s="199"/>
      <c r="I27" s="199"/>
      <c r="J27" s="199"/>
      <c r="K27" s="199"/>
      <c r="L27" s="322"/>
      <c r="M27" s="276" t="str">
        <f>HLOOKUP(Deckblatt_Cover_sheet!$CV$1,Beschriftungstabelle!$A:$B,120,FALSE)</f>
        <v>Supplier:</v>
      </c>
      <c r="N27" s="277"/>
      <c r="O27" s="277"/>
      <c r="P27" s="277"/>
      <c r="Q27" s="277"/>
      <c r="R27" s="277"/>
      <c r="S27" s="278"/>
      <c r="T27" s="413" t="str">
        <f>HLOOKUP(Deckblatt_Cover_sheet!$CV$1,Beschriftungstabelle!$A:$B,118,FALSE)</f>
        <v>Yes</v>
      </c>
      <c r="U27" s="414"/>
      <c r="V27" s="413" t="str">
        <f>HLOOKUP(Deckblatt_Cover_sheet!$CV$1,Beschriftungstabelle!$A:$B,119,FALSE)</f>
        <v>No</v>
      </c>
      <c r="W27" s="414"/>
      <c r="X27" s="356"/>
      <c r="Y27" s="357"/>
      <c r="Z27" s="357"/>
      <c r="AA27" s="357"/>
      <c r="AB27" s="357"/>
      <c r="AC27" s="357"/>
      <c r="AD27" s="357"/>
      <c r="AE27" s="357"/>
      <c r="AF27" s="357"/>
      <c r="AG27" s="357"/>
      <c r="AH27" s="358"/>
    </row>
    <row r="28" spans="1:34" x14ac:dyDescent="0.25">
      <c r="A28" s="415">
        <v>1</v>
      </c>
      <c r="B28" s="416"/>
      <c r="C28" s="417"/>
      <c r="D28" s="418"/>
      <c r="E28" s="418"/>
      <c r="F28" s="418"/>
      <c r="G28" s="418"/>
      <c r="H28" s="418"/>
      <c r="I28" s="418"/>
      <c r="J28" s="418"/>
      <c r="K28" s="418"/>
      <c r="L28" s="419"/>
      <c r="M28" s="333"/>
      <c r="N28" s="443"/>
      <c r="O28" s="443"/>
      <c r="P28" s="443"/>
      <c r="Q28" s="443"/>
      <c r="R28" s="443"/>
      <c r="S28" s="444"/>
      <c r="T28" s="422"/>
      <c r="U28" s="423"/>
      <c r="V28" s="422"/>
      <c r="W28" s="423"/>
      <c r="X28" s="333"/>
      <c r="Y28" s="334"/>
      <c r="Z28" s="334"/>
      <c r="AA28" s="334"/>
      <c r="AB28" s="334"/>
      <c r="AC28" s="334"/>
      <c r="AD28" s="334"/>
      <c r="AE28" s="334"/>
      <c r="AF28" s="334"/>
      <c r="AG28" s="334"/>
      <c r="AH28" s="335"/>
    </row>
    <row r="29" spans="1:34" x14ac:dyDescent="0.25">
      <c r="A29" s="424">
        <v>2</v>
      </c>
      <c r="B29" s="380"/>
      <c r="C29" s="333"/>
      <c r="D29" s="334"/>
      <c r="E29" s="334"/>
      <c r="F29" s="334"/>
      <c r="G29" s="334"/>
      <c r="H29" s="334"/>
      <c r="I29" s="334"/>
      <c r="J29" s="334"/>
      <c r="K29" s="334"/>
      <c r="L29" s="335"/>
      <c r="M29" s="367"/>
      <c r="N29" s="368"/>
      <c r="O29" s="368"/>
      <c r="P29" s="368"/>
      <c r="Q29" s="368"/>
      <c r="R29" s="368"/>
      <c r="S29" s="369"/>
      <c r="T29" s="362"/>
      <c r="U29" s="363"/>
      <c r="V29" s="362"/>
      <c r="W29" s="363"/>
      <c r="X29" s="333"/>
      <c r="Y29" s="334"/>
      <c r="Z29" s="334"/>
      <c r="AA29" s="334"/>
      <c r="AB29" s="334"/>
      <c r="AC29" s="334"/>
      <c r="AD29" s="334"/>
      <c r="AE29" s="334"/>
      <c r="AF29" s="334"/>
      <c r="AG29" s="334"/>
      <c r="AH29" s="335"/>
    </row>
    <row r="30" spans="1:34" x14ac:dyDescent="0.25">
      <c r="A30" s="379">
        <v>3</v>
      </c>
      <c r="B30" s="380"/>
      <c r="C30" s="370"/>
      <c r="D30" s="371"/>
      <c r="E30" s="371"/>
      <c r="F30" s="371"/>
      <c r="G30" s="371"/>
      <c r="H30" s="371"/>
      <c r="I30" s="371"/>
      <c r="J30" s="371"/>
      <c r="K30" s="371"/>
      <c r="L30" s="372"/>
      <c r="M30" s="367"/>
      <c r="N30" s="368"/>
      <c r="O30" s="368"/>
      <c r="P30" s="368"/>
      <c r="Q30" s="368"/>
      <c r="R30" s="368"/>
      <c r="S30" s="369"/>
      <c r="T30" s="362"/>
      <c r="U30" s="363"/>
      <c r="V30" s="362"/>
      <c r="W30" s="363"/>
      <c r="X30" s="333"/>
      <c r="Y30" s="334"/>
      <c r="Z30" s="334"/>
      <c r="AA30" s="334"/>
      <c r="AB30" s="334"/>
      <c r="AC30" s="334"/>
      <c r="AD30" s="334"/>
      <c r="AE30" s="334"/>
      <c r="AF30" s="334"/>
      <c r="AG30" s="334"/>
      <c r="AH30" s="335"/>
    </row>
    <row r="31" spans="1:34" x14ac:dyDescent="0.25">
      <c r="A31" s="379">
        <v>4</v>
      </c>
      <c r="B31" s="380"/>
      <c r="C31" s="370"/>
      <c r="D31" s="371"/>
      <c r="E31" s="371"/>
      <c r="F31" s="371"/>
      <c r="G31" s="371"/>
      <c r="H31" s="371"/>
      <c r="I31" s="371"/>
      <c r="J31" s="371"/>
      <c r="K31" s="371"/>
      <c r="L31" s="372"/>
      <c r="M31" s="367"/>
      <c r="N31" s="368"/>
      <c r="O31" s="368"/>
      <c r="P31" s="368"/>
      <c r="Q31" s="368"/>
      <c r="R31" s="368"/>
      <c r="S31" s="369"/>
      <c r="T31" s="362"/>
      <c r="U31" s="363"/>
      <c r="V31" s="362"/>
      <c r="W31" s="363"/>
      <c r="X31" s="333"/>
      <c r="Y31" s="334"/>
      <c r="Z31" s="334"/>
      <c r="AA31" s="334"/>
      <c r="AB31" s="334"/>
      <c r="AC31" s="334"/>
      <c r="AD31" s="334"/>
      <c r="AE31" s="334"/>
      <c r="AF31" s="334"/>
      <c r="AG31" s="334"/>
      <c r="AH31" s="335"/>
    </row>
    <row r="32" spans="1:34" x14ac:dyDescent="0.25">
      <c r="A32" s="379">
        <v>5</v>
      </c>
      <c r="B32" s="380"/>
      <c r="C32" s="370"/>
      <c r="D32" s="371"/>
      <c r="E32" s="371"/>
      <c r="F32" s="371"/>
      <c r="G32" s="371"/>
      <c r="H32" s="371"/>
      <c r="I32" s="371"/>
      <c r="J32" s="371"/>
      <c r="K32" s="371"/>
      <c r="L32" s="372"/>
      <c r="M32" s="367"/>
      <c r="N32" s="368"/>
      <c r="O32" s="368"/>
      <c r="P32" s="368"/>
      <c r="Q32" s="368"/>
      <c r="R32" s="368"/>
      <c r="S32" s="369"/>
      <c r="T32" s="362"/>
      <c r="U32" s="363"/>
      <c r="V32" s="362"/>
      <c r="W32" s="363"/>
      <c r="X32" s="333"/>
      <c r="Y32" s="334"/>
      <c r="Z32" s="334"/>
      <c r="AA32" s="334"/>
      <c r="AB32" s="334"/>
      <c r="AC32" s="334"/>
      <c r="AD32" s="334"/>
      <c r="AE32" s="334"/>
      <c r="AF32" s="334"/>
      <c r="AG32" s="334"/>
      <c r="AH32" s="335"/>
    </row>
    <row r="33" spans="1:34" x14ac:dyDescent="0.25">
      <c r="A33" s="379">
        <v>6</v>
      </c>
      <c r="B33" s="380"/>
      <c r="C33" s="370"/>
      <c r="D33" s="371"/>
      <c r="E33" s="371"/>
      <c r="F33" s="371"/>
      <c r="G33" s="371"/>
      <c r="H33" s="371"/>
      <c r="I33" s="371"/>
      <c r="J33" s="371"/>
      <c r="K33" s="371"/>
      <c r="L33" s="372"/>
      <c r="M33" s="367"/>
      <c r="N33" s="368"/>
      <c r="O33" s="368"/>
      <c r="P33" s="368"/>
      <c r="Q33" s="368"/>
      <c r="R33" s="368"/>
      <c r="S33" s="369"/>
      <c r="T33" s="362"/>
      <c r="U33" s="363"/>
      <c r="V33" s="362"/>
      <c r="W33" s="363"/>
      <c r="X33" s="333"/>
      <c r="Y33" s="334"/>
      <c r="Z33" s="334"/>
      <c r="AA33" s="334"/>
      <c r="AB33" s="334"/>
      <c r="AC33" s="334"/>
      <c r="AD33" s="334"/>
      <c r="AE33" s="334"/>
      <c r="AF33" s="334"/>
      <c r="AG33" s="334"/>
      <c r="AH33" s="335"/>
    </row>
    <row r="34" spans="1:34" x14ac:dyDescent="0.25">
      <c r="A34" s="379">
        <v>7</v>
      </c>
      <c r="B34" s="380"/>
      <c r="C34" s="370"/>
      <c r="D34" s="371"/>
      <c r="E34" s="371"/>
      <c r="F34" s="371"/>
      <c r="G34" s="371"/>
      <c r="H34" s="371"/>
      <c r="I34" s="371"/>
      <c r="J34" s="371"/>
      <c r="K34" s="371"/>
      <c r="L34" s="372"/>
      <c r="M34" s="367"/>
      <c r="N34" s="368"/>
      <c r="O34" s="368"/>
      <c r="P34" s="368"/>
      <c r="Q34" s="368"/>
      <c r="R34" s="368"/>
      <c r="S34" s="369"/>
      <c r="T34" s="362"/>
      <c r="U34" s="363"/>
      <c r="V34" s="362"/>
      <c r="W34" s="363"/>
      <c r="X34" s="333"/>
      <c r="Y34" s="334"/>
      <c r="Z34" s="334"/>
      <c r="AA34" s="334"/>
      <c r="AB34" s="334"/>
      <c r="AC34" s="334"/>
      <c r="AD34" s="334"/>
      <c r="AE34" s="334"/>
      <c r="AF34" s="334"/>
      <c r="AG34" s="334"/>
      <c r="AH34" s="335"/>
    </row>
    <row r="35" spans="1:34" x14ac:dyDescent="0.25">
      <c r="A35" s="379">
        <v>8</v>
      </c>
      <c r="B35" s="380"/>
      <c r="C35" s="370"/>
      <c r="D35" s="371"/>
      <c r="E35" s="371"/>
      <c r="F35" s="371"/>
      <c r="G35" s="371"/>
      <c r="H35" s="371"/>
      <c r="I35" s="371"/>
      <c r="J35" s="371"/>
      <c r="K35" s="371"/>
      <c r="L35" s="372"/>
      <c r="M35" s="367"/>
      <c r="N35" s="368"/>
      <c r="O35" s="368"/>
      <c r="P35" s="368"/>
      <c r="Q35" s="368"/>
      <c r="R35" s="368"/>
      <c r="S35" s="369"/>
      <c r="T35" s="362"/>
      <c r="U35" s="363"/>
      <c r="V35" s="362"/>
      <c r="W35" s="363"/>
      <c r="X35" s="333"/>
      <c r="Y35" s="334"/>
      <c r="Z35" s="334"/>
      <c r="AA35" s="334"/>
      <c r="AB35" s="334"/>
      <c r="AC35" s="334"/>
      <c r="AD35" s="334"/>
      <c r="AE35" s="334"/>
      <c r="AF35" s="334"/>
      <c r="AG35" s="334"/>
      <c r="AH35" s="335"/>
    </row>
    <row r="36" spans="1:34" x14ac:dyDescent="0.25">
      <c r="A36" s="379">
        <v>9</v>
      </c>
      <c r="B36" s="380"/>
      <c r="C36" s="370"/>
      <c r="D36" s="371"/>
      <c r="E36" s="371"/>
      <c r="F36" s="371"/>
      <c r="G36" s="371"/>
      <c r="H36" s="371"/>
      <c r="I36" s="371"/>
      <c r="J36" s="371"/>
      <c r="K36" s="371"/>
      <c r="L36" s="372"/>
      <c r="M36" s="367"/>
      <c r="N36" s="368"/>
      <c r="O36" s="368"/>
      <c r="P36" s="368"/>
      <c r="Q36" s="368"/>
      <c r="R36" s="368"/>
      <c r="S36" s="369"/>
      <c r="T36" s="362"/>
      <c r="U36" s="363"/>
      <c r="V36" s="362"/>
      <c r="W36" s="363"/>
      <c r="X36" s="333"/>
      <c r="Y36" s="334"/>
      <c r="Z36" s="334"/>
      <c r="AA36" s="334"/>
      <c r="AB36" s="334"/>
      <c r="AC36" s="334"/>
      <c r="AD36" s="334"/>
      <c r="AE36" s="334"/>
      <c r="AF36" s="334"/>
      <c r="AG36" s="334"/>
      <c r="AH36" s="335"/>
    </row>
    <row r="37" spans="1:34" x14ac:dyDescent="0.25">
      <c r="A37" s="379">
        <v>10</v>
      </c>
      <c r="B37" s="380"/>
      <c r="C37" s="370"/>
      <c r="D37" s="371"/>
      <c r="E37" s="371"/>
      <c r="F37" s="371"/>
      <c r="G37" s="371"/>
      <c r="H37" s="371"/>
      <c r="I37" s="371"/>
      <c r="J37" s="371"/>
      <c r="K37" s="371"/>
      <c r="L37" s="372"/>
      <c r="M37" s="367"/>
      <c r="N37" s="368"/>
      <c r="O37" s="368"/>
      <c r="P37" s="368"/>
      <c r="Q37" s="368"/>
      <c r="R37" s="368"/>
      <c r="S37" s="369"/>
      <c r="T37" s="362"/>
      <c r="U37" s="363"/>
      <c r="V37" s="362"/>
      <c r="W37" s="363"/>
      <c r="X37" s="333"/>
      <c r="Y37" s="334"/>
      <c r="Z37" s="334"/>
      <c r="AA37" s="334"/>
      <c r="AB37" s="334"/>
      <c r="AC37" s="334"/>
      <c r="AD37" s="334"/>
      <c r="AE37" s="334"/>
      <c r="AF37" s="334"/>
      <c r="AG37" s="334"/>
      <c r="AH37" s="335"/>
    </row>
    <row r="38" spans="1:34" x14ac:dyDescent="0.25">
      <c r="A38" s="379">
        <v>11</v>
      </c>
      <c r="B38" s="380"/>
      <c r="C38" s="370"/>
      <c r="D38" s="371"/>
      <c r="E38" s="371"/>
      <c r="F38" s="371"/>
      <c r="G38" s="371"/>
      <c r="H38" s="371"/>
      <c r="I38" s="371"/>
      <c r="J38" s="371"/>
      <c r="K38" s="371"/>
      <c r="L38" s="372"/>
      <c r="M38" s="367"/>
      <c r="N38" s="368"/>
      <c r="O38" s="368"/>
      <c r="P38" s="368"/>
      <c r="Q38" s="368"/>
      <c r="R38" s="368"/>
      <c r="S38" s="369"/>
      <c r="T38" s="362"/>
      <c r="U38" s="363"/>
      <c r="V38" s="362"/>
      <c r="W38" s="363"/>
      <c r="X38" s="333"/>
      <c r="Y38" s="334"/>
      <c r="Z38" s="334"/>
      <c r="AA38" s="334"/>
      <c r="AB38" s="334"/>
      <c r="AC38" s="334"/>
      <c r="AD38" s="334"/>
      <c r="AE38" s="334"/>
      <c r="AF38" s="334"/>
      <c r="AG38" s="334"/>
      <c r="AH38" s="335"/>
    </row>
    <row r="39" spans="1:34" x14ac:dyDescent="0.25">
      <c r="A39" s="379">
        <v>12</v>
      </c>
      <c r="B39" s="380"/>
      <c r="C39" s="370"/>
      <c r="D39" s="371"/>
      <c r="E39" s="371"/>
      <c r="F39" s="371"/>
      <c r="G39" s="371"/>
      <c r="H39" s="371"/>
      <c r="I39" s="371"/>
      <c r="J39" s="371"/>
      <c r="K39" s="371"/>
      <c r="L39" s="372"/>
      <c r="M39" s="367"/>
      <c r="N39" s="368"/>
      <c r="O39" s="368"/>
      <c r="P39" s="368"/>
      <c r="Q39" s="368"/>
      <c r="R39" s="368"/>
      <c r="S39" s="369"/>
      <c r="T39" s="362"/>
      <c r="U39" s="363"/>
      <c r="V39" s="362"/>
      <c r="W39" s="363"/>
      <c r="X39" s="333"/>
      <c r="Y39" s="334"/>
      <c r="Z39" s="334"/>
      <c r="AA39" s="334"/>
      <c r="AB39" s="334"/>
      <c r="AC39" s="334"/>
      <c r="AD39" s="334"/>
      <c r="AE39" s="334"/>
      <c r="AF39" s="334"/>
      <c r="AG39" s="334"/>
      <c r="AH39" s="335"/>
    </row>
    <row r="40" spans="1:34" x14ac:dyDescent="0.25">
      <c r="A40" s="379">
        <v>13</v>
      </c>
      <c r="B40" s="380"/>
      <c r="C40" s="370"/>
      <c r="D40" s="371"/>
      <c r="E40" s="371"/>
      <c r="F40" s="371"/>
      <c r="G40" s="371"/>
      <c r="H40" s="371"/>
      <c r="I40" s="371"/>
      <c r="J40" s="371"/>
      <c r="K40" s="371"/>
      <c r="L40" s="372"/>
      <c r="M40" s="367"/>
      <c r="N40" s="368"/>
      <c r="O40" s="368"/>
      <c r="P40" s="368"/>
      <c r="Q40" s="368"/>
      <c r="R40" s="368"/>
      <c r="S40" s="369"/>
      <c r="T40" s="362"/>
      <c r="U40" s="363"/>
      <c r="V40" s="362"/>
      <c r="W40" s="363"/>
      <c r="X40" s="333"/>
      <c r="Y40" s="334"/>
      <c r="Z40" s="334"/>
      <c r="AA40" s="334"/>
      <c r="AB40" s="334"/>
      <c r="AC40" s="334"/>
      <c r="AD40" s="334"/>
      <c r="AE40" s="334"/>
      <c r="AF40" s="334"/>
      <c r="AG40" s="334"/>
      <c r="AH40" s="335"/>
    </row>
    <row r="41" spans="1:34" x14ac:dyDescent="0.25">
      <c r="A41" s="379">
        <v>14</v>
      </c>
      <c r="B41" s="380"/>
      <c r="C41" s="370"/>
      <c r="D41" s="371"/>
      <c r="E41" s="371"/>
      <c r="F41" s="371"/>
      <c r="G41" s="371"/>
      <c r="H41" s="371"/>
      <c r="I41" s="371"/>
      <c r="J41" s="371"/>
      <c r="K41" s="371"/>
      <c r="L41" s="372"/>
      <c r="M41" s="367"/>
      <c r="N41" s="368"/>
      <c r="O41" s="368"/>
      <c r="P41" s="368"/>
      <c r="Q41" s="368"/>
      <c r="R41" s="368"/>
      <c r="S41" s="369"/>
      <c r="T41" s="362"/>
      <c r="U41" s="363"/>
      <c r="V41" s="362"/>
      <c r="W41" s="363"/>
      <c r="X41" s="333"/>
      <c r="Y41" s="334"/>
      <c r="Z41" s="334"/>
      <c r="AA41" s="334"/>
      <c r="AB41" s="334"/>
      <c r="AC41" s="334"/>
      <c r="AD41" s="334"/>
      <c r="AE41" s="334"/>
      <c r="AF41" s="334"/>
      <c r="AG41" s="334"/>
      <c r="AH41" s="335"/>
    </row>
    <row r="42" spans="1:34" ht="15.75" thickBot="1" x14ac:dyDescent="0.3">
      <c r="A42" s="379">
        <v>15</v>
      </c>
      <c r="B42" s="380"/>
      <c r="C42" s="370"/>
      <c r="D42" s="371"/>
      <c r="E42" s="371"/>
      <c r="F42" s="371"/>
      <c r="G42" s="371"/>
      <c r="H42" s="371"/>
      <c r="I42" s="371"/>
      <c r="J42" s="371"/>
      <c r="K42" s="371"/>
      <c r="L42" s="372"/>
      <c r="M42" s="367"/>
      <c r="N42" s="368"/>
      <c r="O42" s="368"/>
      <c r="P42" s="368"/>
      <c r="Q42" s="368"/>
      <c r="R42" s="368"/>
      <c r="S42" s="369"/>
      <c r="T42" s="362"/>
      <c r="U42" s="363"/>
      <c r="V42" s="362"/>
      <c r="W42" s="363"/>
      <c r="X42" s="333"/>
      <c r="Y42" s="334"/>
      <c r="Z42" s="334"/>
      <c r="AA42" s="334"/>
      <c r="AB42" s="334"/>
      <c r="AC42" s="334"/>
      <c r="AD42" s="334"/>
      <c r="AE42" s="334"/>
      <c r="AF42" s="334"/>
      <c r="AG42" s="334"/>
      <c r="AH42" s="335"/>
    </row>
    <row r="43" spans="1:34" ht="15.75" thickBo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2"/>
      <c r="S43" s="42"/>
      <c r="T43" s="42"/>
      <c r="U43" s="42"/>
      <c r="V43" s="43"/>
      <c r="W43" s="43"/>
      <c r="X43" s="43"/>
      <c r="Y43" s="43"/>
      <c r="Z43" s="43"/>
      <c r="AA43" s="43"/>
      <c r="AB43" s="43"/>
      <c r="AC43" s="42"/>
      <c r="AD43" s="42"/>
      <c r="AE43" s="42"/>
      <c r="AF43" s="42"/>
      <c r="AG43" s="42"/>
      <c r="AH43" s="42"/>
    </row>
    <row r="44" spans="1:34" ht="15" customHeight="1" x14ac:dyDescent="0.25">
      <c r="A44" s="340" t="str">
        <f>HLOOKUP(Deckblatt_Cover_sheet!$CV$1,Beschriftungstabelle!$A:$B,66,FALSE)</f>
        <v xml:space="preserve">Supplier Confirmation  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2"/>
      <c r="R44" s="343" t="str">
        <f>HLOOKUP(Deckblatt_Cover_sheet!$CV$1,Beschriftungstabelle!$A:$B,76,FALSE)</f>
        <v>Customer Decision</v>
      </c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5"/>
    </row>
    <row r="45" spans="1:34" ht="15" customHeight="1" x14ac:dyDescent="0.25">
      <c r="A45" s="36" t="str">
        <f>HLOOKUP(Deckblatt_Cover_sheet!$CV$1,Beschriftungstabelle!$A:$B,111,FALSE)</f>
        <v>Comments: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7"/>
      <c r="R45" s="147" t="str">
        <f>HLOOKUP(Deckblatt_Cover_sheet!$CV$1,Beschriftungstabelle!$A:$B,121,FALSE)</f>
        <v>approved</v>
      </c>
      <c r="S45" s="148"/>
      <c r="T45" s="149"/>
      <c r="U45" s="149"/>
      <c r="V45" s="149"/>
      <c r="W45" s="149"/>
      <c r="X45" s="150"/>
      <c r="Y45" s="150"/>
      <c r="Z45" s="150"/>
      <c r="AA45" s="150"/>
      <c r="AB45" s="151"/>
      <c r="AC45" s="14"/>
      <c r="AD45" s="14"/>
      <c r="AE45" s="14"/>
      <c r="AF45" s="14"/>
      <c r="AG45" s="14"/>
      <c r="AH45" s="15"/>
    </row>
    <row r="46" spans="1:34" ht="15" customHeight="1" x14ac:dyDescent="0.25">
      <c r="A46" s="346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347"/>
      <c r="R46" s="338" t="str">
        <f>HLOOKUP(Deckblatt_Cover_sheet!$CV$1,Beschriftungstabelle!$A:$B,122,FALSE)</f>
        <v xml:space="preserve">rejected, </v>
      </c>
      <c r="S46" s="339"/>
      <c r="T46" s="339"/>
      <c r="U46" s="339"/>
      <c r="V46" s="349" t="str">
        <f>HLOOKUP(Deckblatt_Cover_sheet!$CV$1,Beschriftungstabelle!$A:$B,123,FALSE)</f>
        <v>resampling required</v>
      </c>
      <c r="W46" s="349"/>
      <c r="X46" s="349"/>
      <c r="Y46" s="349"/>
      <c r="Z46" s="349"/>
      <c r="AA46" s="349"/>
      <c r="AB46" s="350"/>
      <c r="AC46" s="38"/>
      <c r="AD46" s="38"/>
      <c r="AE46" s="38"/>
      <c r="AF46" s="38"/>
      <c r="AG46" s="38"/>
      <c r="AH46" s="153"/>
    </row>
    <row r="47" spans="1:34" ht="15" customHeight="1" x14ac:dyDescent="0.25">
      <c r="A47" s="346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347"/>
      <c r="R47" s="39"/>
      <c r="S47" s="40"/>
      <c r="T47" s="40"/>
      <c r="U47" s="40"/>
      <c r="V47" s="351"/>
      <c r="W47" s="351"/>
      <c r="X47" s="351"/>
      <c r="Y47" s="351"/>
      <c r="Z47" s="351"/>
      <c r="AA47" s="351"/>
      <c r="AB47" s="352"/>
      <c r="AC47" s="40"/>
      <c r="AD47" s="40"/>
      <c r="AE47" s="40"/>
      <c r="AF47" s="40"/>
      <c r="AG47" s="40"/>
      <c r="AH47" s="41"/>
    </row>
    <row r="48" spans="1:34" ht="15" customHeight="1" x14ac:dyDescent="0.25">
      <c r="A48" s="346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347"/>
      <c r="R48" s="4" t="str">
        <f>HLOOKUP(Deckblatt_Cover_sheet!$CV$1,Beschriftungstabelle!$A:$B,111,FALSE)</f>
        <v>Comments: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/>
    </row>
    <row r="49" spans="1:34" ht="15" customHeight="1" thickBot="1" x14ac:dyDescent="0.3">
      <c r="A49" s="348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214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8"/>
    </row>
    <row r="50" spans="1:34" ht="15" customHeight="1" x14ac:dyDescent="0.25">
      <c r="A50" s="211" t="str">
        <f>HLOOKUP(Deckblatt_Cover_sheet!$CV$1,Beschriftungstabelle!$A:$B,90,FALSE)</f>
        <v>Name:</v>
      </c>
      <c r="B50" s="201"/>
      <c r="C50" s="201"/>
      <c r="D50" s="201"/>
      <c r="E50" s="201"/>
      <c r="F50" s="336" t="str">
        <f>IF(Deckblatt_Cover_sheet!$F$39="","",Deckblatt_Cover_sheet!$F$39)</f>
        <v/>
      </c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7"/>
      <c r="R50" s="211" t="str">
        <f>HLOOKUP(Deckblatt_Cover_sheet!$CV$1,Beschriftungstabelle!$A:$B,90,FALSE)</f>
        <v>Name:</v>
      </c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10"/>
    </row>
    <row r="51" spans="1:34" ht="15" customHeight="1" x14ac:dyDescent="0.25">
      <c r="A51" s="219" t="str">
        <f>HLOOKUP(Deckblatt_Cover_sheet!$CV$1,Beschriftungstabelle!$A:$B,70,FALSE)</f>
        <v>Department:</v>
      </c>
      <c r="B51" s="199"/>
      <c r="C51" s="199"/>
      <c r="D51" s="199"/>
      <c r="E51" s="199"/>
      <c r="F51" s="200" t="str">
        <f>IF(Deckblatt_Cover_sheet!$F$40="","",Deckblatt_Cover_sheet!$F$40)</f>
        <v/>
      </c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321"/>
      <c r="R51" s="219" t="str">
        <f>HLOOKUP(Deckblatt_Cover_sheet!$CV$1,Beschriftungstabelle!$A:$B,70,FALSE)</f>
        <v>Department:</v>
      </c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322"/>
    </row>
    <row r="52" spans="1:34" ht="15" customHeight="1" x14ac:dyDescent="0.25">
      <c r="A52" s="219" t="str">
        <f>HLOOKUP(Deckblatt_Cover_sheet!$CV$1,Beschriftungstabelle!$A:$B,69,FALSE)</f>
        <v>Telephone:</v>
      </c>
      <c r="B52" s="199"/>
      <c r="C52" s="199"/>
      <c r="D52" s="199"/>
      <c r="E52" s="199"/>
      <c r="F52" s="200" t="str">
        <f>IF(Deckblatt_Cover_sheet!$S$39="","",Deckblatt_Cover_sheet!$S$39)</f>
        <v/>
      </c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321"/>
      <c r="R52" s="219" t="str">
        <f>HLOOKUP(Deckblatt_Cover_sheet!$CV$1,Beschriftungstabelle!$A:$B,69,FALSE)</f>
        <v>Telephone:</v>
      </c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322"/>
    </row>
    <row r="53" spans="1:34" ht="15" customHeight="1" x14ac:dyDescent="0.25">
      <c r="A53" s="219" t="str">
        <f>HLOOKUP(Deckblatt_Cover_sheet!$CV$1,Beschriftungstabelle!$A:$B,104,FALSE)</f>
        <v>FAX:</v>
      </c>
      <c r="B53" s="199"/>
      <c r="C53" s="199"/>
      <c r="D53" s="199"/>
      <c r="E53" s="199"/>
      <c r="F53" s="200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321"/>
      <c r="R53" s="219" t="str">
        <f>HLOOKUP(Deckblatt_Cover_sheet!$CV$1,Beschriftungstabelle!$A:$B,104,FALSE)</f>
        <v>FAX:</v>
      </c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322"/>
    </row>
    <row r="54" spans="1:34" ht="15" customHeight="1" x14ac:dyDescent="0.25">
      <c r="A54" s="219" t="str">
        <f>HLOOKUP(Deckblatt_Cover_sheet!$CV$1,Beschriftungstabelle!$A:$B,105,FALSE)</f>
        <v>E-Mail:</v>
      </c>
      <c r="B54" s="199"/>
      <c r="C54" s="199"/>
      <c r="D54" s="199"/>
      <c r="E54" s="199"/>
      <c r="F54" s="200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321"/>
      <c r="R54" s="219" t="str">
        <f>HLOOKUP(Deckblatt_Cover_sheet!$CV$1,Beschriftungstabelle!$A:$B,105,FALSE)</f>
        <v>E-Mail:</v>
      </c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322"/>
    </row>
    <row r="55" spans="1:34" ht="15" customHeight="1" x14ac:dyDescent="0.25">
      <c r="A55" s="32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5"/>
      <c r="R55" s="32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5"/>
    </row>
    <row r="56" spans="1:34" ht="15" customHeight="1" thickBot="1" x14ac:dyDescent="0.3">
      <c r="A56" s="276" t="str">
        <f>HLOOKUP(Deckblatt_Cover_sheet!$CV$1,Beschriftungstabelle!$A:$B,95,FALSE)</f>
        <v>Date:</v>
      </c>
      <c r="B56" s="277"/>
      <c r="C56" s="277"/>
      <c r="D56" s="277"/>
      <c r="E56" s="316"/>
      <c r="F56" s="316"/>
      <c r="G56" s="316"/>
      <c r="H56" s="277" t="str">
        <f>HLOOKUP(Deckblatt_Cover_sheet!$CV$1,Beschriftungstabelle!$A:$B,96,FALSE)</f>
        <v>Signature:</v>
      </c>
      <c r="I56" s="277"/>
      <c r="J56" s="277"/>
      <c r="K56" s="277"/>
      <c r="L56" s="277"/>
      <c r="M56" s="317"/>
      <c r="N56" s="317"/>
      <c r="O56" s="317"/>
      <c r="P56" s="317"/>
      <c r="Q56" s="318"/>
      <c r="R56" s="276" t="str">
        <f>HLOOKUP(Deckblatt_Cover_sheet!$CV$1,Beschriftungstabelle!$A:$B,95,FALSE)</f>
        <v>Date:</v>
      </c>
      <c r="S56" s="277"/>
      <c r="T56" s="277"/>
      <c r="U56" s="277"/>
      <c r="V56" s="277"/>
      <c r="W56" s="8"/>
      <c r="X56" s="8"/>
      <c r="Y56" s="277" t="str">
        <f>HLOOKUP(Deckblatt_Cover_sheet!$CV$1,Beschriftungstabelle!$A:$B,96,FALSE)</f>
        <v>Signature:</v>
      </c>
      <c r="Z56" s="277"/>
      <c r="AA56" s="277"/>
      <c r="AB56" s="277"/>
      <c r="AC56" s="277"/>
      <c r="AD56" s="319"/>
      <c r="AE56" s="319"/>
      <c r="AF56" s="319"/>
      <c r="AG56" s="319"/>
      <c r="AH56" s="320"/>
    </row>
  </sheetData>
  <mergeCells count="193">
    <mergeCell ref="B1:Q1"/>
    <mergeCell ref="V1:W1"/>
    <mergeCell ref="X1:Z1"/>
    <mergeCell ref="AB1:AC1"/>
    <mergeCell ref="AD1:AG1"/>
    <mergeCell ref="C3:D3"/>
    <mergeCell ref="E3:F3"/>
    <mergeCell ref="G3:H3"/>
    <mergeCell ref="I3:J3"/>
    <mergeCell ref="B8:Q8"/>
    <mergeCell ref="S8:AH8"/>
    <mergeCell ref="B9:Q9"/>
    <mergeCell ref="S9:AH9"/>
    <mergeCell ref="B10:Q10"/>
    <mergeCell ref="S10:AH10"/>
    <mergeCell ref="B5:Q5"/>
    <mergeCell ref="S5:AH5"/>
    <mergeCell ref="B6:Q6"/>
    <mergeCell ref="S6:AH6"/>
    <mergeCell ref="B7:Q7"/>
    <mergeCell ref="S7:AH7"/>
    <mergeCell ref="A16:Q16"/>
    <mergeCell ref="R16:AH16"/>
    <mergeCell ref="A17:J17"/>
    <mergeCell ref="K17:Q17"/>
    <mergeCell ref="R17:W17"/>
    <mergeCell ref="X17:AH17"/>
    <mergeCell ref="B11:Q11"/>
    <mergeCell ref="S11:AH11"/>
    <mergeCell ref="B12:Q12"/>
    <mergeCell ref="S12:AH12"/>
    <mergeCell ref="A15:Q15"/>
    <mergeCell ref="R15:AH15"/>
    <mergeCell ref="AA18:AB18"/>
    <mergeCell ref="AC18:AH18"/>
    <mergeCell ref="A19:D19"/>
    <mergeCell ref="E19:Q19"/>
    <mergeCell ref="R19:U19"/>
    <mergeCell ref="V19:AH19"/>
    <mergeCell ref="A18:D18"/>
    <mergeCell ref="E18:K18"/>
    <mergeCell ref="L18:M18"/>
    <mergeCell ref="N18:Q18"/>
    <mergeCell ref="R18:U18"/>
    <mergeCell ref="V18:Z18"/>
    <mergeCell ref="X22:AH22"/>
    <mergeCell ref="A25:B25"/>
    <mergeCell ref="C25:L25"/>
    <mergeCell ref="M25:S25"/>
    <mergeCell ref="T25:W26"/>
    <mergeCell ref="X25:AH27"/>
    <mergeCell ref="A26:B26"/>
    <mergeCell ref="A20:D20"/>
    <mergeCell ref="E20:Q20"/>
    <mergeCell ref="R20:U20"/>
    <mergeCell ref="V20:AH20"/>
    <mergeCell ref="A21:F21"/>
    <mergeCell ref="G21:Q21"/>
    <mergeCell ref="R21:W21"/>
    <mergeCell ref="X21:AH21"/>
    <mergeCell ref="C26:L26"/>
    <mergeCell ref="M26:S26"/>
    <mergeCell ref="A27:B27"/>
    <mergeCell ref="C27:L27"/>
    <mergeCell ref="M27:S27"/>
    <mergeCell ref="T27:U27"/>
    <mergeCell ref="A22:F22"/>
    <mergeCell ref="G22:Q22"/>
    <mergeCell ref="R22:W22"/>
    <mergeCell ref="X28:AH28"/>
    <mergeCell ref="A29:B29"/>
    <mergeCell ref="C29:L29"/>
    <mergeCell ref="M29:S29"/>
    <mergeCell ref="T29:U29"/>
    <mergeCell ref="V29:W29"/>
    <mergeCell ref="X29:AH29"/>
    <mergeCell ref="V27:W27"/>
    <mergeCell ref="A28:B28"/>
    <mergeCell ref="C28:L28"/>
    <mergeCell ref="M28:S28"/>
    <mergeCell ref="T28:U28"/>
    <mergeCell ref="V28:W28"/>
    <mergeCell ref="A31:B31"/>
    <mergeCell ref="C31:L31"/>
    <mergeCell ref="M31:S31"/>
    <mergeCell ref="T31:U31"/>
    <mergeCell ref="V31:W31"/>
    <mergeCell ref="X31:AH31"/>
    <mergeCell ref="A30:B30"/>
    <mergeCell ref="C30:L30"/>
    <mergeCell ref="M30:S30"/>
    <mergeCell ref="T30:U30"/>
    <mergeCell ref="V30:W30"/>
    <mergeCell ref="X30:AH30"/>
    <mergeCell ref="A33:B33"/>
    <mergeCell ref="C33:L33"/>
    <mergeCell ref="M33:S33"/>
    <mergeCell ref="T33:U33"/>
    <mergeCell ref="V33:W33"/>
    <mergeCell ref="X33:AH33"/>
    <mergeCell ref="A32:B32"/>
    <mergeCell ref="C32:L32"/>
    <mergeCell ref="M32:S32"/>
    <mergeCell ref="T32:U32"/>
    <mergeCell ref="V32:W32"/>
    <mergeCell ref="X32:AH32"/>
    <mergeCell ref="A35:B35"/>
    <mergeCell ref="C35:L35"/>
    <mergeCell ref="M35:S35"/>
    <mergeCell ref="T35:U35"/>
    <mergeCell ref="V35:W35"/>
    <mergeCell ref="X35:AH35"/>
    <mergeCell ref="A34:B34"/>
    <mergeCell ref="C34:L34"/>
    <mergeCell ref="M34:S34"/>
    <mergeCell ref="T34:U34"/>
    <mergeCell ref="V34:W34"/>
    <mergeCell ref="X34:AH34"/>
    <mergeCell ref="A37:B37"/>
    <mergeCell ref="C37:L37"/>
    <mergeCell ref="M37:S37"/>
    <mergeCell ref="T37:U37"/>
    <mergeCell ref="V37:W37"/>
    <mergeCell ref="X37:AH37"/>
    <mergeCell ref="A36:B36"/>
    <mergeCell ref="C36:L36"/>
    <mergeCell ref="M36:S36"/>
    <mergeCell ref="T36:U36"/>
    <mergeCell ref="V36:W36"/>
    <mergeCell ref="X36:AH36"/>
    <mergeCell ref="A39:B39"/>
    <mergeCell ref="C39:L39"/>
    <mergeCell ref="M39:S39"/>
    <mergeCell ref="T39:U39"/>
    <mergeCell ref="V39:W39"/>
    <mergeCell ref="X39:AH39"/>
    <mergeCell ref="A38:B38"/>
    <mergeCell ref="C38:L38"/>
    <mergeCell ref="M38:S38"/>
    <mergeCell ref="T38:U38"/>
    <mergeCell ref="V38:W38"/>
    <mergeCell ref="X38:AH38"/>
    <mergeCell ref="A41:B41"/>
    <mergeCell ref="C41:L41"/>
    <mergeCell ref="M41:S41"/>
    <mergeCell ref="T41:U41"/>
    <mergeCell ref="V41:W41"/>
    <mergeCell ref="X41:AH41"/>
    <mergeCell ref="A40:B40"/>
    <mergeCell ref="C40:L40"/>
    <mergeCell ref="M40:S40"/>
    <mergeCell ref="T40:U40"/>
    <mergeCell ref="V40:W40"/>
    <mergeCell ref="X40:AH40"/>
    <mergeCell ref="A44:Q44"/>
    <mergeCell ref="R44:AH44"/>
    <mergeCell ref="A46:Q49"/>
    <mergeCell ref="R46:U46"/>
    <mergeCell ref="V46:AB47"/>
    <mergeCell ref="R49:AH49"/>
    <mergeCell ref="A42:B42"/>
    <mergeCell ref="C42:L42"/>
    <mergeCell ref="M42:S42"/>
    <mergeCell ref="T42:U42"/>
    <mergeCell ref="V42:W42"/>
    <mergeCell ref="X42:AH42"/>
    <mergeCell ref="A52:E52"/>
    <mergeCell ref="F52:Q52"/>
    <mergeCell ref="R52:V52"/>
    <mergeCell ref="W52:AH52"/>
    <mergeCell ref="A53:E53"/>
    <mergeCell ref="F53:Q53"/>
    <mergeCell ref="R53:V53"/>
    <mergeCell ref="W53:AH53"/>
    <mergeCell ref="A50:E50"/>
    <mergeCell ref="F50:Q50"/>
    <mergeCell ref="R50:V50"/>
    <mergeCell ref="W50:AH50"/>
    <mergeCell ref="A51:E51"/>
    <mergeCell ref="F51:Q51"/>
    <mergeCell ref="R51:V51"/>
    <mergeCell ref="W51:AH51"/>
    <mergeCell ref="AD56:AH56"/>
    <mergeCell ref="A54:E54"/>
    <mergeCell ref="F54:Q54"/>
    <mergeCell ref="R54:V54"/>
    <mergeCell ref="W54:AH54"/>
    <mergeCell ref="A56:D56"/>
    <mergeCell ref="E56:G56"/>
    <mergeCell ref="H56:L56"/>
    <mergeCell ref="M56:Q56"/>
    <mergeCell ref="R56:V56"/>
    <mergeCell ref="Y56:AC56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84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3" name="Check Box 9">
              <controlPr defaultSize="0" autoFill="0" autoLine="0" autoPict="0">
                <anchor moveWithCells="1">
                  <from>
                    <xdr:col>17</xdr:col>
                    <xdr:colOff>85725</xdr:colOff>
                    <xdr:row>6</xdr:row>
                    <xdr:rowOff>9525</xdr:rowOff>
                  </from>
                  <to>
                    <xdr:col>18</xdr:col>
                    <xdr:colOff>47625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4" name="Check Box 10">
              <controlPr defaultSize="0" autoFill="0" autoLine="0" autoPict="0">
                <anchor moveWithCells="1">
                  <from>
                    <xdr:col>17</xdr:col>
                    <xdr:colOff>85725</xdr:colOff>
                    <xdr:row>5</xdr:row>
                    <xdr:rowOff>9525</xdr:rowOff>
                  </from>
                  <to>
                    <xdr:col>18</xdr:col>
                    <xdr:colOff>47625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5" name="Check Box 11">
              <controlPr defaultSize="0" autoFill="0" autoLine="0" autoPict="0">
                <anchor moveWithCells="1">
                  <from>
                    <xdr:col>17</xdr:col>
                    <xdr:colOff>85725</xdr:colOff>
                    <xdr:row>4</xdr:row>
                    <xdr:rowOff>0</xdr:rowOff>
                  </from>
                  <to>
                    <xdr:col>18</xdr:col>
                    <xdr:colOff>47625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6" name="Check Box 12">
              <controlPr defaultSize="0" autoFill="0" autoLine="0" autoPict="0">
                <anchor moveWithCells="1">
                  <from>
                    <xdr:col>17</xdr:col>
                    <xdr:colOff>85725</xdr:colOff>
                    <xdr:row>8</xdr:row>
                    <xdr:rowOff>180975</xdr:rowOff>
                  </from>
                  <to>
                    <xdr:col>18</xdr:col>
                    <xdr:colOff>47625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7" name="Check Box 13">
              <controlPr defaultSize="0" autoFill="0" autoLine="0" autoPict="0">
                <anchor moveWithCells="1">
                  <from>
                    <xdr:col>17</xdr:col>
                    <xdr:colOff>85725</xdr:colOff>
                    <xdr:row>8</xdr:row>
                    <xdr:rowOff>0</xdr:rowOff>
                  </from>
                  <to>
                    <xdr:col>18</xdr:col>
                    <xdr:colOff>47625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8" name="Check Box 14">
              <controlPr defaultSize="0" autoFill="0" autoLine="0" autoPict="0">
                <anchor moveWithCells="1">
                  <from>
                    <xdr:col>17</xdr:col>
                    <xdr:colOff>85725</xdr:colOff>
                    <xdr:row>11</xdr:row>
                    <xdr:rowOff>9525</xdr:rowOff>
                  </from>
                  <to>
                    <xdr:col>18</xdr:col>
                    <xdr:colOff>47625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9" name="Check Box 15">
              <controlPr defaultSize="0" autoFill="0" autoLine="0" autoPict="0">
                <anchor moveWithCells="1">
                  <from>
                    <xdr:col>17</xdr:col>
                    <xdr:colOff>85725</xdr:colOff>
                    <xdr:row>10</xdr:row>
                    <xdr:rowOff>0</xdr:rowOff>
                  </from>
                  <to>
                    <xdr:col>18</xdr:col>
                    <xdr:colOff>47625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20" name="Check Box 16">
              <controlPr defaultSize="0" autoFill="0" autoLine="0" autoPict="0">
                <anchor moveWithCells="1">
                  <from>
                    <xdr:col>17</xdr:col>
                    <xdr:colOff>85725</xdr:colOff>
                    <xdr:row>7</xdr:row>
                    <xdr:rowOff>9525</xdr:rowOff>
                  </from>
                  <to>
                    <xdr:col>18</xdr:col>
                    <xdr:colOff>47625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5" r:id="rId21" name="Check Box 17">
              <controlPr defaultSize="0" autoFill="0" autoLine="0" autoPict="0">
                <anchor moveWithCells="1">
                  <from>
                    <xdr:col>19</xdr:col>
                    <xdr:colOff>209550</xdr:colOff>
                    <xdr:row>28</xdr:row>
                    <xdr:rowOff>28575</xdr:rowOff>
                  </from>
                  <to>
                    <xdr:col>20</xdr:col>
                    <xdr:colOff>171450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6" r:id="rId22" name="Check Box 18">
              <controlPr defaultSize="0" autoFill="0" autoLine="0" autoPict="0">
                <anchor moveWithCells="1">
                  <from>
                    <xdr:col>21</xdr:col>
                    <xdr:colOff>180975</xdr:colOff>
                    <xdr:row>29</xdr:row>
                    <xdr:rowOff>0</xdr:rowOff>
                  </from>
                  <to>
                    <xdr:col>22</xdr:col>
                    <xdr:colOff>152400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7" r:id="rId23" name="Check Box 19">
              <controlPr defaultSize="0" autoFill="0" autoLine="0" autoPict="0">
                <anchor moveWithCells="1">
                  <from>
                    <xdr:col>21</xdr:col>
                    <xdr:colOff>180975</xdr:colOff>
                    <xdr:row>28</xdr:row>
                    <xdr:rowOff>28575</xdr:rowOff>
                  </from>
                  <to>
                    <xdr:col>22</xdr:col>
                    <xdr:colOff>152400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8" r:id="rId24" name="Check Box 20">
              <controlPr defaultSize="0" autoFill="0" autoLine="0" autoPict="0">
                <anchor moveWithCells="1">
                  <from>
                    <xdr:col>21</xdr:col>
                    <xdr:colOff>180975</xdr:colOff>
                    <xdr:row>27</xdr:row>
                    <xdr:rowOff>28575</xdr:rowOff>
                  </from>
                  <to>
                    <xdr:col>22</xdr:col>
                    <xdr:colOff>152400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9" r:id="rId25" name="Check Box 21">
              <controlPr defaultSize="0" autoFill="0" autoLine="0" autoPict="0">
                <anchor moveWithCells="1">
                  <from>
                    <xdr:col>21</xdr:col>
                    <xdr:colOff>180975</xdr:colOff>
                    <xdr:row>32</xdr:row>
                    <xdr:rowOff>0</xdr:rowOff>
                  </from>
                  <to>
                    <xdr:col>22</xdr:col>
                    <xdr:colOff>152400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26" name="Check Box 22">
              <controlPr defaultSize="0" autoFill="0" autoLine="0" autoPict="0">
                <anchor moveWithCells="1">
                  <from>
                    <xdr:col>21</xdr:col>
                    <xdr:colOff>180975</xdr:colOff>
                    <xdr:row>31</xdr:row>
                    <xdr:rowOff>9525</xdr:rowOff>
                  </from>
                  <to>
                    <xdr:col>22</xdr:col>
                    <xdr:colOff>152400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27" name="Check Box 23">
              <controlPr defaultSize="0" autoFill="0" autoLine="0" autoPict="0">
                <anchor moveWithCells="1">
                  <from>
                    <xdr:col>21</xdr:col>
                    <xdr:colOff>180975</xdr:colOff>
                    <xdr:row>30</xdr:row>
                    <xdr:rowOff>0</xdr:rowOff>
                  </from>
                  <to>
                    <xdr:col>22</xdr:col>
                    <xdr:colOff>152400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28" name="Check Box 24">
              <controlPr defaultSize="0" autoFill="0" autoLine="0" autoPict="0">
                <anchor moveWithCells="1">
                  <from>
                    <xdr:col>21</xdr:col>
                    <xdr:colOff>180975</xdr:colOff>
                    <xdr:row>34</xdr:row>
                    <xdr:rowOff>0</xdr:rowOff>
                  </from>
                  <to>
                    <xdr:col>22</xdr:col>
                    <xdr:colOff>152400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29" name="Check Box 25">
              <controlPr defaultSize="0" autoFill="0" autoLine="0" autoPict="0">
                <anchor moveWithCells="1">
                  <from>
                    <xdr:col>21</xdr:col>
                    <xdr:colOff>180975</xdr:colOff>
                    <xdr:row>33</xdr:row>
                    <xdr:rowOff>0</xdr:rowOff>
                  </from>
                  <to>
                    <xdr:col>22</xdr:col>
                    <xdr:colOff>152400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30" name="Check Box 26">
              <controlPr defaultSize="0" autoFill="0" autoLine="0" autoPict="0">
                <anchor moveWithCells="1">
                  <from>
                    <xdr:col>21</xdr:col>
                    <xdr:colOff>180975</xdr:colOff>
                    <xdr:row>37</xdr:row>
                    <xdr:rowOff>0</xdr:rowOff>
                  </from>
                  <to>
                    <xdr:col>22</xdr:col>
                    <xdr:colOff>152400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5" r:id="rId31" name="Check Box 27">
              <controlPr defaultSize="0" autoFill="0" autoLine="0" autoPict="0">
                <anchor moveWithCells="1">
                  <from>
                    <xdr:col>21</xdr:col>
                    <xdr:colOff>180975</xdr:colOff>
                    <xdr:row>36</xdr:row>
                    <xdr:rowOff>0</xdr:rowOff>
                  </from>
                  <to>
                    <xdr:col>22</xdr:col>
                    <xdr:colOff>152400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6" r:id="rId32" name="Check Box 28">
              <controlPr defaultSize="0" autoFill="0" autoLine="0" autoPict="0">
                <anchor moveWithCells="1">
                  <from>
                    <xdr:col>21</xdr:col>
                    <xdr:colOff>180975</xdr:colOff>
                    <xdr:row>35</xdr:row>
                    <xdr:rowOff>0</xdr:rowOff>
                  </from>
                  <to>
                    <xdr:col>22</xdr:col>
                    <xdr:colOff>152400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7" r:id="rId33" name="Check Box 29">
              <controlPr defaultSize="0" autoFill="0" autoLine="0" autoPict="0">
                <anchor moveWithCells="1">
                  <from>
                    <xdr:col>21</xdr:col>
                    <xdr:colOff>180975</xdr:colOff>
                    <xdr:row>40</xdr:row>
                    <xdr:rowOff>0</xdr:rowOff>
                  </from>
                  <to>
                    <xdr:col>22</xdr:col>
                    <xdr:colOff>152400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8" r:id="rId34" name="Check Box 30">
              <controlPr defaultSize="0" autoFill="0" autoLine="0" autoPict="0">
                <anchor moveWithCells="1">
                  <from>
                    <xdr:col>21</xdr:col>
                    <xdr:colOff>180975</xdr:colOff>
                    <xdr:row>39</xdr:row>
                    <xdr:rowOff>0</xdr:rowOff>
                  </from>
                  <to>
                    <xdr:col>22</xdr:col>
                    <xdr:colOff>152400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9" r:id="rId35" name="Check Box 31">
              <controlPr defaultSize="0" autoFill="0" autoLine="0" autoPict="0">
                <anchor moveWithCells="1">
                  <from>
                    <xdr:col>21</xdr:col>
                    <xdr:colOff>180975</xdr:colOff>
                    <xdr:row>38</xdr:row>
                    <xdr:rowOff>0</xdr:rowOff>
                  </from>
                  <to>
                    <xdr:col>22</xdr:col>
                    <xdr:colOff>152400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0" r:id="rId36" name="Check Box 32">
              <controlPr defaultSize="0" autoFill="0" autoLine="0" autoPict="0">
                <anchor moveWithCells="1">
                  <from>
                    <xdr:col>21</xdr:col>
                    <xdr:colOff>180975</xdr:colOff>
                    <xdr:row>41</xdr:row>
                    <xdr:rowOff>0</xdr:rowOff>
                  </from>
                  <to>
                    <xdr:col>22</xdr:col>
                    <xdr:colOff>152400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1" r:id="rId37" name="Check Box 33">
              <controlPr defaultSize="0" autoFill="0" autoLine="0" autoPict="0">
                <anchor moveWithCells="1">
                  <from>
                    <xdr:col>21</xdr:col>
                    <xdr:colOff>180975</xdr:colOff>
                    <xdr:row>28</xdr:row>
                    <xdr:rowOff>28575</xdr:rowOff>
                  </from>
                  <to>
                    <xdr:col>22</xdr:col>
                    <xdr:colOff>152400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3" r:id="rId38" name="Check Box 35">
              <controlPr defaultSize="0" autoFill="0" autoLine="0" autoPict="0">
                <anchor moveWithCells="1">
                  <from>
                    <xdr:col>28</xdr:col>
                    <xdr:colOff>114300</xdr:colOff>
                    <xdr:row>44</xdr:row>
                    <xdr:rowOff>19050</xdr:rowOff>
                  </from>
                  <to>
                    <xdr:col>29</xdr:col>
                    <xdr:colOff>66675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4" r:id="rId39" name="Check Box 36">
              <controlPr defaultSize="0" autoFill="0" autoLine="0" autoPict="0">
                <anchor moveWithCells="1">
                  <from>
                    <xdr:col>28</xdr:col>
                    <xdr:colOff>114300</xdr:colOff>
                    <xdr:row>45</xdr:row>
                    <xdr:rowOff>19050</xdr:rowOff>
                  </from>
                  <to>
                    <xdr:col>29</xdr:col>
                    <xdr:colOff>76200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5" r:id="rId40" name="Check Box 37">
              <controlPr defaultSize="0" autoFill="0" autoLine="0" autoPict="0">
                <anchor moveWithCells="1">
                  <from>
                    <xdr:col>19</xdr:col>
                    <xdr:colOff>219075</xdr:colOff>
                    <xdr:row>29</xdr:row>
                    <xdr:rowOff>0</xdr:rowOff>
                  </from>
                  <to>
                    <xdr:col>20</xdr:col>
                    <xdr:colOff>180975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6" r:id="rId41" name="Check Box 38">
              <controlPr defaultSize="0" autoFill="0" autoLine="0" autoPict="0">
                <anchor moveWithCells="1">
                  <from>
                    <xdr:col>19</xdr:col>
                    <xdr:colOff>219075</xdr:colOff>
                    <xdr:row>27</xdr:row>
                    <xdr:rowOff>28575</xdr:rowOff>
                  </from>
                  <to>
                    <xdr:col>20</xdr:col>
                    <xdr:colOff>180975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7" r:id="rId42" name="Check Box 39">
              <controlPr defaultSize="0" autoFill="0" autoLine="0" autoPict="0">
                <anchor moveWithCells="1">
                  <from>
                    <xdr:col>19</xdr:col>
                    <xdr:colOff>219075</xdr:colOff>
                    <xdr:row>32</xdr:row>
                    <xdr:rowOff>0</xdr:rowOff>
                  </from>
                  <to>
                    <xdr:col>20</xdr:col>
                    <xdr:colOff>180975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8" r:id="rId43" name="Check Box 40">
              <controlPr defaultSize="0" autoFill="0" autoLine="0" autoPict="0">
                <anchor moveWithCells="1">
                  <from>
                    <xdr:col>19</xdr:col>
                    <xdr:colOff>219075</xdr:colOff>
                    <xdr:row>31</xdr:row>
                    <xdr:rowOff>9525</xdr:rowOff>
                  </from>
                  <to>
                    <xdr:col>20</xdr:col>
                    <xdr:colOff>180975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9" r:id="rId44" name="Check Box 41">
              <controlPr defaultSize="0" autoFill="0" autoLine="0" autoPict="0">
                <anchor moveWithCells="1">
                  <from>
                    <xdr:col>19</xdr:col>
                    <xdr:colOff>219075</xdr:colOff>
                    <xdr:row>30</xdr:row>
                    <xdr:rowOff>0</xdr:rowOff>
                  </from>
                  <to>
                    <xdr:col>20</xdr:col>
                    <xdr:colOff>180975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0" r:id="rId45" name="Check Box 42">
              <controlPr defaultSize="0" autoFill="0" autoLine="0" autoPict="0">
                <anchor moveWithCells="1">
                  <from>
                    <xdr:col>19</xdr:col>
                    <xdr:colOff>219075</xdr:colOff>
                    <xdr:row>34</xdr:row>
                    <xdr:rowOff>0</xdr:rowOff>
                  </from>
                  <to>
                    <xdr:col>20</xdr:col>
                    <xdr:colOff>180975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1" r:id="rId46" name="Check Box 43">
              <controlPr defaultSize="0" autoFill="0" autoLine="0" autoPict="0">
                <anchor moveWithCells="1">
                  <from>
                    <xdr:col>19</xdr:col>
                    <xdr:colOff>219075</xdr:colOff>
                    <xdr:row>33</xdr:row>
                    <xdr:rowOff>0</xdr:rowOff>
                  </from>
                  <to>
                    <xdr:col>20</xdr:col>
                    <xdr:colOff>180975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2" r:id="rId47" name="Check Box 44">
              <controlPr defaultSize="0" autoFill="0" autoLine="0" autoPict="0">
                <anchor moveWithCells="1">
                  <from>
                    <xdr:col>19</xdr:col>
                    <xdr:colOff>219075</xdr:colOff>
                    <xdr:row>37</xdr:row>
                    <xdr:rowOff>0</xdr:rowOff>
                  </from>
                  <to>
                    <xdr:col>20</xdr:col>
                    <xdr:colOff>180975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3" r:id="rId48" name="Check Box 45">
              <controlPr defaultSize="0" autoFill="0" autoLine="0" autoPict="0">
                <anchor moveWithCells="1">
                  <from>
                    <xdr:col>19</xdr:col>
                    <xdr:colOff>219075</xdr:colOff>
                    <xdr:row>36</xdr:row>
                    <xdr:rowOff>0</xdr:rowOff>
                  </from>
                  <to>
                    <xdr:col>20</xdr:col>
                    <xdr:colOff>180975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4" r:id="rId49" name="Check Box 46">
              <controlPr defaultSize="0" autoFill="0" autoLine="0" autoPict="0">
                <anchor moveWithCells="1">
                  <from>
                    <xdr:col>19</xdr:col>
                    <xdr:colOff>219075</xdr:colOff>
                    <xdr:row>35</xdr:row>
                    <xdr:rowOff>0</xdr:rowOff>
                  </from>
                  <to>
                    <xdr:col>20</xdr:col>
                    <xdr:colOff>180975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5" r:id="rId50" name="Check Box 47">
              <controlPr defaultSize="0" autoFill="0" autoLine="0" autoPict="0">
                <anchor moveWithCells="1">
                  <from>
                    <xdr:col>19</xdr:col>
                    <xdr:colOff>219075</xdr:colOff>
                    <xdr:row>40</xdr:row>
                    <xdr:rowOff>0</xdr:rowOff>
                  </from>
                  <to>
                    <xdr:col>20</xdr:col>
                    <xdr:colOff>180975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6" r:id="rId51" name="Check Box 48">
              <controlPr defaultSize="0" autoFill="0" autoLine="0" autoPict="0">
                <anchor moveWithCells="1">
                  <from>
                    <xdr:col>19</xdr:col>
                    <xdr:colOff>219075</xdr:colOff>
                    <xdr:row>39</xdr:row>
                    <xdr:rowOff>0</xdr:rowOff>
                  </from>
                  <to>
                    <xdr:col>20</xdr:col>
                    <xdr:colOff>180975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7" r:id="rId52" name="Check Box 49">
              <controlPr defaultSize="0" autoFill="0" autoLine="0" autoPict="0">
                <anchor moveWithCells="1">
                  <from>
                    <xdr:col>19</xdr:col>
                    <xdr:colOff>219075</xdr:colOff>
                    <xdr:row>38</xdr:row>
                    <xdr:rowOff>0</xdr:rowOff>
                  </from>
                  <to>
                    <xdr:col>20</xdr:col>
                    <xdr:colOff>180975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8" r:id="rId53" name="Check Box 50">
              <controlPr defaultSize="0" autoFill="0" autoLine="0" autoPict="0">
                <anchor moveWithCells="1">
                  <from>
                    <xdr:col>19</xdr:col>
                    <xdr:colOff>219075</xdr:colOff>
                    <xdr:row>41</xdr:row>
                    <xdr:rowOff>0</xdr:rowOff>
                  </from>
                  <to>
                    <xdr:col>20</xdr:col>
                    <xdr:colOff>180975</xdr:colOff>
                    <xdr:row>41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AI64"/>
  <sheetViews>
    <sheetView view="pageLayout" zoomScaleNormal="100" zoomScaleSheetLayoutView="85" workbookViewId="0"/>
  </sheetViews>
  <sheetFormatPr defaultColWidth="3.42578125" defaultRowHeight="15" x14ac:dyDescent="0.25"/>
  <cols>
    <col min="16" max="16" width="3.42578125" customWidth="1"/>
    <col min="17" max="17" width="3.7109375" customWidth="1"/>
  </cols>
  <sheetData>
    <row r="1" spans="1:34" ht="15.75" x14ac:dyDescent="0.25">
      <c r="A1" s="5"/>
      <c r="B1" s="381" t="str">
        <f>HLOOKUP(Deckblatt_Cover_sheet!$CV$1,Beschriftungstabelle!$A:$B,131,FALSE)</f>
        <v>Process Flow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2"/>
      <c r="AE1" s="382"/>
      <c r="AF1" s="382"/>
      <c r="AG1" s="382"/>
      <c r="AH1" s="29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5">
      <c r="A5" s="1"/>
      <c r="B5" s="458" t="str">
        <f>HLOOKUP(Deckblatt_Cover_sheet!$CV$1,Beschriftungstabelle!$A:$B,33,FALSE)</f>
        <v>8 Software test report</v>
      </c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60"/>
      <c r="R5" s="1"/>
      <c r="S5" s="458" t="str">
        <f>HLOOKUP(Deckblatt_Cover_sheet!$CV$1,Beschriftungstabelle!$A:$B,41,FALSE)</f>
        <v>16 Tooling overview</v>
      </c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60"/>
    </row>
    <row r="6" spans="1:34" x14ac:dyDescent="0.25">
      <c r="A6" s="4"/>
      <c r="B6" s="452" t="str">
        <f>HLOOKUP(Deckblatt_Cover_sheet!$CV$1,Beschriftungstabelle!$A:$B,34,FALSE)</f>
        <v>9 Process FMEA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4"/>
      <c r="R6" s="4"/>
      <c r="S6" s="452" t="str">
        <f>HLOOKUP(Deckblatt_Cover_sheet!$CV$1,Beschriftungstabelle!$A:$B,42,FALSE)</f>
        <v>17 proof of agreed capacity</v>
      </c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4"/>
    </row>
    <row r="7" spans="1:34" x14ac:dyDescent="0.25">
      <c r="A7" s="4"/>
      <c r="B7" s="452" t="str">
        <f>HLOOKUP(Deckblatt_Cover_sheet!$CV$1,Beschriftungstabelle!$A:$B,35,FALSE)</f>
        <v>10 Process flow chart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4"/>
      <c r="R7" s="4"/>
      <c r="S7" s="452" t="str">
        <f>HLOOKUP(Deckblatt_Cover_sheet!$CV$1,Beschriftungstabelle!$A:$B,43,FALSE)</f>
        <v>18 Written self assessment</v>
      </c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4"/>
    </row>
    <row r="8" spans="1:34" x14ac:dyDescent="0.25">
      <c r="A8" s="4"/>
      <c r="B8" s="452" t="str">
        <f>HLOOKUP(Deckblatt_Cover_sheet!$CV$1,Beschriftungstabelle!$A:$B,36,FALSE)</f>
        <v>11 Production control plan</v>
      </c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4"/>
      <c r="R8" s="4"/>
      <c r="S8" s="452" t="str">
        <f>HLOOKUP(Deckblatt_Cover_sheet!$CV$1,Beschriftungstabelle!$A:$B,44,FALSE)</f>
        <v>19 Product history</v>
      </c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4"/>
    </row>
    <row r="9" spans="1:34" x14ac:dyDescent="0.25">
      <c r="A9" s="4"/>
      <c r="B9" s="452" t="str">
        <f>HLOOKUP(Deckblatt_Cover_sheet!$CV$1,Beschriftungstabelle!$A:$B,37,FALSE)</f>
        <v>12 Proof of process capability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4"/>
      <c r="R9" s="4"/>
      <c r="S9" s="452" t="str">
        <f>HLOOKUP(Deckblatt_Cover_sheet!$CV$1,Beschriftungstabelle!$A:$B,102,FALSE)</f>
        <v>20 Verification of suitability charge carrier incl. storrage</v>
      </c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3"/>
      <c r="AH9" s="454"/>
    </row>
    <row r="10" spans="1:34" x14ac:dyDescent="0.25">
      <c r="A10" s="4"/>
      <c r="B10" s="452" t="str">
        <f>HLOOKUP(Deckblatt_Cover_sheet!$CV$1,Beschriftungstabelle!$A:$B,38,FALSE)</f>
        <v>13 Validation of specific characteristic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4"/>
      <c r="R10" s="4"/>
      <c r="S10" s="452" t="str">
        <f>HLOOKUP(Deckblatt_Cover_sheet!$CV$1,Beschriftungstabelle!$A:$B,46,FALSE)</f>
        <v>21  PPAP status supply chain</v>
      </c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4"/>
    </row>
    <row r="11" spans="1:34" x14ac:dyDescent="0.25">
      <c r="A11" s="4"/>
      <c r="B11" s="452" t="str">
        <f>HLOOKUP(Deckblatt_Cover_sheet!$CV$1,Beschriftungstabelle!$A:$B,39,FALSE)</f>
        <v>14 Measurement and test equipment list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4"/>
      <c r="R11" s="4"/>
      <c r="S11" s="452" t="str">
        <f>HLOOKUP(Deckblatt_Cover_sheet!$CV$1,Beschriftungstabelle!$A:$B,47,FALSE)</f>
        <v>22 Release of coating systems</v>
      </c>
      <c r="T11" s="453"/>
      <c r="U11" s="453"/>
      <c r="V11" s="453"/>
      <c r="W11" s="453"/>
      <c r="X11" s="453"/>
      <c r="Y11" s="453"/>
      <c r="Z11" s="453"/>
      <c r="AA11" s="453"/>
      <c r="AB11" s="453"/>
      <c r="AC11" s="453"/>
      <c r="AD11" s="453"/>
      <c r="AE11" s="453"/>
      <c r="AF11" s="453"/>
      <c r="AG11" s="453"/>
      <c r="AH11" s="454"/>
    </row>
    <row r="12" spans="1:34" ht="15.75" thickBot="1" x14ac:dyDescent="0.3">
      <c r="A12" s="7"/>
      <c r="B12" s="455" t="str">
        <f>HLOOKUP(Deckblatt_Cover_sheet!$CV$1,Beschriftungstabelle!$A:$B,40,FALSE)</f>
        <v>15 Measurement and test equipment certificates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7"/>
      <c r="R12" s="7"/>
      <c r="S12" s="455" t="str">
        <f>HLOOKUP(Deckblatt_Cover_sheet!$CV$1,Beschriftungstabelle!$A:$B,48,FALSE)</f>
        <v>23 Others</v>
      </c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7"/>
    </row>
    <row r="13" spans="1:3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</row>
    <row r="16" spans="1:3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</row>
    <row r="17" spans="1:34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</row>
    <row r="18" spans="1:34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</row>
    <row r="19" spans="1:34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</row>
    <row r="20" spans="1:34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</row>
    <row r="21" spans="1:34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199" t="str">
        <f>IF(Deckblatt_Cover_sheet!I33="","",Deckblatt_Cover_sheet!I33)</f>
        <v/>
      </c>
      <c r="H21" s="199"/>
      <c r="I21" s="199"/>
      <c r="J21" s="199"/>
      <c r="K21" s="199"/>
      <c r="L21" s="199"/>
      <c r="M21" s="199"/>
      <c r="N21" s="199"/>
      <c r="O21" s="199"/>
      <c r="P21" s="199"/>
      <c r="Q21" s="322"/>
      <c r="R21" s="219" t="str">
        <f>HLOOKUP(Deckblatt_Cover_sheet!$CV$1,Beschriftungstabelle!$A:$B,60,FALSE)</f>
        <v>Drawing Number:</v>
      </c>
      <c r="S21" s="199"/>
      <c r="T21" s="199"/>
      <c r="U21" s="199"/>
      <c r="V21" s="199"/>
      <c r="W21" s="199"/>
      <c r="X21" s="199" t="str">
        <f>IF(Deckblatt_Cover_sheet!I33="","",Deckblatt_Cover_sheet!I33)</f>
        <v/>
      </c>
      <c r="Y21" s="199"/>
      <c r="Z21" s="199"/>
      <c r="AA21" s="199"/>
      <c r="AB21" s="199"/>
      <c r="AC21" s="199"/>
      <c r="AD21" s="199"/>
      <c r="AE21" s="199"/>
      <c r="AF21" s="199"/>
      <c r="AG21" s="199"/>
      <c r="AH21" s="322"/>
    </row>
    <row r="22" spans="1:34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</row>
    <row r="23" spans="1:34" ht="8.25" customHeight="1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8.2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3"/>
    </row>
    <row r="25" spans="1:34" x14ac:dyDescent="0.25">
      <c r="A25" s="413"/>
      <c r="B25" s="384"/>
      <c r="C25" s="450"/>
      <c r="D25" s="450"/>
      <c r="E25" s="450"/>
      <c r="F25" s="450"/>
      <c r="G25" s="450"/>
      <c r="H25" s="450"/>
      <c r="I25" s="450"/>
      <c r="J25" s="384"/>
      <c r="K25" s="384"/>
      <c r="L25" s="384"/>
      <c r="M25" s="384"/>
      <c r="N25" s="384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0"/>
      <c r="AA25" s="450"/>
      <c r="AB25" s="450"/>
      <c r="AC25" s="450"/>
      <c r="AD25" s="450"/>
      <c r="AE25" s="450"/>
      <c r="AF25" s="450"/>
      <c r="AG25" s="450"/>
      <c r="AH25" s="451"/>
    </row>
    <row r="26" spans="1:34" x14ac:dyDescent="0.25">
      <c r="A26" s="413"/>
      <c r="B26" s="384"/>
      <c r="C26" s="450"/>
      <c r="D26" s="450"/>
      <c r="E26" s="450"/>
      <c r="F26" s="450"/>
      <c r="G26" s="450"/>
      <c r="H26" s="450"/>
      <c r="I26" s="450"/>
      <c r="J26" s="384"/>
      <c r="K26" s="384"/>
      <c r="L26" s="384"/>
      <c r="M26" s="384"/>
      <c r="N26" s="384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50"/>
      <c r="AF26" s="450"/>
      <c r="AG26" s="450"/>
      <c r="AH26" s="451"/>
    </row>
    <row r="27" spans="1:34" x14ac:dyDescent="0.25">
      <c r="A27" s="413"/>
      <c r="B27" s="384"/>
      <c r="C27" s="450"/>
      <c r="D27" s="450"/>
      <c r="E27" s="450"/>
      <c r="F27" s="450"/>
      <c r="G27" s="450"/>
      <c r="H27" s="450"/>
      <c r="I27" s="450"/>
      <c r="J27" s="384"/>
      <c r="K27" s="384"/>
      <c r="L27" s="384"/>
      <c r="M27" s="384"/>
      <c r="N27" s="384"/>
      <c r="O27" s="450"/>
      <c r="P27" s="450"/>
      <c r="Q27" s="450"/>
      <c r="R27" s="450"/>
      <c r="S27" s="450"/>
      <c r="T27" s="450"/>
      <c r="U27" s="450"/>
      <c r="V27" s="450"/>
      <c r="W27" s="450"/>
      <c r="X27" s="450"/>
      <c r="Y27" s="450"/>
      <c r="Z27" s="450"/>
      <c r="AA27" s="450"/>
      <c r="AB27" s="450"/>
      <c r="AC27" s="450"/>
      <c r="AD27" s="450"/>
      <c r="AE27" s="450"/>
      <c r="AF27" s="450"/>
      <c r="AG27" s="450"/>
      <c r="AH27" s="451"/>
    </row>
    <row r="28" spans="1:34" x14ac:dyDescent="0.25">
      <c r="A28" s="413"/>
      <c r="B28" s="384"/>
      <c r="C28" s="450"/>
      <c r="D28" s="450"/>
      <c r="E28" s="450"/>
      <c r="F28" s="450"/>
      <c r="G28" s="450"/>
      <c r="H28" s="450"/>
      <c r="I28" s="450"/>
      <c r="J28" s="384"/>
      <c r="K28" s="384"/>
      <c r="L28" s="384"/>
      <c r="M28" s="384"/>
      <c r="N28" s="384"/>
      <c r="O28" s="450"/>
      <c r="P28" s="450"/>
      <c r="Q28" s="450"/>
      <c r="R28" s="450"/>
      <c r="S28" s="450"/>
      <c r="T28" s="450"/>
      <c r="U28" s="450"/>
      <c r="V28" s="450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1"/>
    </row>
    <row r="29" spans="1:34" x14ac:dyDescent="0.25">
      <c r="A29" s="413"/>
      <c r="B29" s="384"/>
      <c r="C29" s="450"/>
      <c r="D29" s="450"/>
      <c r="E29" s="450"/>
      <c r="F29" s="450"/>
      <c r="G29" s="450"/>
      <c r="H29" s="450"/>
      <c r="I29" s="450"/>
      <c r="J29" s="384"/>
      <c r="K29" s="384"/>
      <c r="L29" s="384"/>
      <c r="M29" s="384"/>
      <c r="N29" s="384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1"/>
    </row>
    <row r="30" spans="1:34" x14ac:dyDescent="0.25">
      <c r="A30" s="413"/>
      <c r="B30" s="384"/>
      <c r="C30" s="450"/>
      <c r="D30" s="450"/>
      <c r="E30" s="450"/>
      <c r="F30" s="450"/>
      <c r="G30" s="450"/>
      <c r="H30" s="450"/>
      <c r="I30" s="450"/>
      <c r="J30" s="384"/>
      <c r="K30" s="384"/>
      <c r="L30" s="384"/>
      <c r="M30" s="384"/>
      <c r="N30" s="384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1"/>
    </row>
    <row r="31" spans="1:34" x14ac:dyDescent="0.25">
      <c r="A31" s="413"/>
      <c r="B31" s="384"/>
      <c r="C31" s="450"/>
      <c r="D31" s="450"/>
      <c r="E31" s="450"/>
      <c r="F31" s="450"/>
      <c r="G31" s="450"/>
      <c r="H31" s="450"/>
      <c r="I31" s="450"/>
      <c r="J31" s="384"/>
      <c r="K31" s="384"/>
      <c r="L31" s="384"/>
      <c r="M31" s="384"/>
      <c r="N31" s="384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1"/>
    </row>
    <row r="32" spans="1:34" x14ac:dyDescent="0.25">
      <c r="A32" s="413"/>
      <c r="B32" s="384"/>
      <c r="C32" s="450"/>
      <c r="D32" s="450"/>
      <c r="E32" s="450"/>
      <c r="F32" s="450"/>
      <c r="G32" s="450"/>
      <c r="H32" s="450"/>
      <c r="I32" s="450"/>
      <c r="J32" s="384"/>
      <c r="K32" s="384"/>
      <c r="L32" s="384"/>
      <c r="M32" s="384"/>
      <c r="N32" s="384"/>
      <c r="O32" s="450"/>
      <c r="P32" s="450"/>
      <c r="Q32" s="450"/>
      <c r="R32" s="450"/>
      <c r="S32" s="450"/>
      <c r="T32" s="450"/>
      <c r="U32" s="450"/>
      <c r="V32" s="450"/>
      <c r="W32" s="450"/>
      <c r="X32" s="450"/>
      <c r="Y32" s="450"/>
      <c r="Z32" s="450"/>
      <c r="AA32" s="450"/>
      <c r="AB32" s="450"/>
      <c r="AC32" s="450"/>
      <c r="AD32" s="450"/>
      <c r="AE32" s="450"/>
      <c r="AF32" s="450"/>
      <c r="AG32" s="450"/>
      <c r="AH32" s="451"/>
    </row>
    <row r="33" spans="1:34" ht="12" customHeight="1" x14ac:dyDescent="0.25">
      <c r="A33" s="413"/>
      <c r="B33" s="384"/>
      <c r="C33" s="450"/>
      <c r="D33" s="450"/>
      <c r="E33" s="450"/>
      <c r="F33" s="450"/>
      <c r="G33" s="450"/>
      <c r="H33" s="450"/>
      <c r="I33" s="450"/>
      <c r="J33" s="384"/>
      <c r="K33" s="384"/>
      <c r="L33" s="384"/>
      <c r="M33" s="384"/>
      <c r="N33" s="384"/>
      <c r="O33" s="450"/>
      <c r="P33" s="450"/>
      <c r="Q33" s="450"/>
      <c r="R33" s="450"/>
      <c r="S33" s="450"/>
      <c r="T33" s="450"/>
      <c r="U33" s="450"/>
      <c r="V33" s="450"/>
      <c r="W33" s="450"/>
      <c r="X33" s="450"/>
      <c r="Y33" s="450"/>
      <c r="Z33" s="450"/>
      <c r="AA33" s="450"/>
      <c r="AB33" s="450"/>
      <c r="AC33" s="450"/>
      <c r="AD33" s="450"/>
      <c r="AE33" s="450"/>
      <c r="AF33" s="450"/>
      <c r="AG33" s="450"/>
      <c r="AH33" s="451"/>
    </row>
    <row r="34" spans="1:34" ht="12" customHeight="1" x14ac:dyDescent="0.25">
      <c r="A34" s="413"/>
      <c r="B34" s="384"/>
      <c r="C34" s="450"/>
      <c r="D34" s="450"/>
      <c r="E34" s="450"/>
      <c r="F34" s="450"/>
      <c r="G34" s="450"/>
      <c r="H34" s="450"/>
      <c r="I34" s="450"/>
      <c r="J34" s="384"/>
      <c r="K34" s="384"/>
      <c r="L34" s="384"/>
      <c r="M34" s="384"/>
      <c r="N34" s="384"/>
      <c r="O34" s="450"/>
      <c r="P34" s="450"/>
      <c r="Q34" s="450"/>
      <c r="R34" s="450"/>
      <c r="S34" s="450"/>
      <c r="T34" s="450"/>
      <c r="U34" s="450"/>
      <c r="V34" s="450"/>
      <c r="W34" s="450"/>
      <c r="X34" s="450"/>
      <c r="Y34" s="450"/>
      <c r="Z34" s="450"/>
      <c r="AA34" s="450"/>
      <c r="AB34" s="450"/>
      <c r="AC34" s="450"/>
      <c r="AD34" s="450"/>
      <c r="AE34" s="450"/>
      <c r="AF34" s="450"/>
      <c r="AG34" s="450"/>
      <c r="AH34" s="451"/>
    </row>
    <row r="35" spans="1:34" ht="12" customHeight="1" x14ac:dyDescent="0.25">
      <c r="A35" s="413"/>
      <c r="B35" s="384"/>
      <c r="C35" s="450"/>
      <c r="D35" s="450"/>
      <c r="E35" s="450"/>
      <c r="F35" s="450"/>
      <c r="G35" s="450"/>
      <c r="H35" s="450"/>
      <c r="I35" s="450"/>
      <c r="J35" s="384"/>
      <c r="K35" s="384"/>
      <c r="L35" s="384"/>
      <c r="M35" s="384"/>
      <c r="N35" s="384"/>
      <c r="O35" s="450"/>
      <c r="P35" s="450"/>
      <c r="Q35" s="450"/>
      <c r="R35" s="450"/>
      <c r="S35" s="450"/>
      <c r="T35" s="450"/>
      <c r="U35" s="450"/>
      <c r="V35" s="450"/>
      <c r="W35" s="450"/>
      <c r="X35" s="450"/>
      <c r="Y35" s="450"/>
      <c r="Z35" s="450"/>
      <c r="AA35" s="450"/>
      <c r="AB35" s="450"/>
      <c r="AC35" s="450"/>
      <c r="AD35" s="450"/>
      <c r="AE35" s="450"/>
      <c r="AF35" s="450"/>
      <c r="AG35" s="450"/>
      <c r="AH35" s="451"/>
    </row>
    <row r="36" spans="1:34" ht="12" customHeight="1" x14ac:dyDescent="0.25">
      <c r="A36" s="413"/>
      <c r="B36" s="384"/>
      <c r="C36" s="450"/>
      <c r="D36" s="450"/>
      <c r="E36" s="450"/>
      <c r="F36" s="450"/>
      <c r="G36" s="450"/>
      <c r="H36" s="450"/>
      <c r="I36" s="450"/>
      <c r="J36" s="384"/>
      <c r="K36" s="384"/>
      <c r="L36" s="384"/>
      <c r="M36" s="384"/>
      <c r="N36" s="384"/>
      <c r="O36" s="450"/>
      <c r="P36" s="450"/>
      <c r="Q36" s="450"/>
      <c r="R36" s="450"/>
      <c r="S36" s="450"/>
      <c r="T36" s="450"/>
      <c r="U36" s="450"/>
      <c r="V36" s="450"/>
      <c r="W36" s="450"/>
      <c r="X36" s="450"/>
      <c r="Y36" s="450"/>
      <c r="Z36" s="450"/>
      <c r="AA36" s="450"/>
      <c r="AB36" s="450"/>
      <c r="AC36" s="450"/>
      <c r="AD36" s="450"/>
      <c r="AE36" s="450"/>
      <c r="AF36" s="450"/>
      <c r="AG36" s="450"/>
      <c r="AH36" s="451"/>
    </row>
    <row r="37" spans="1:34" ht="12" customHeight="1" x14ac:dyDescent="0.25">
      <c r="A37" s="413"/>
      <c r="B37" s="384"/>
      <c r="C37" s="450"/>
      <c r="D37" s="450"/>
      <c r="E37" s="450"/>
      <c r="F37" s="450"/>
      <c r="G37" s="450"/>
      <c r="H37" s="450"/>
      <c r="I37" s="450"/>
      <c r="J37" s="384"/>
      <c r="K37" s="384"/>
      <c r="L37" s="384"/>
      <c r="M37" s="384"/>
      <c r="N37" s="384"/>
      <c r="O37" s="450"/>
      <c r="P37" s="450"/>
      <c r="Q37" s="450"/>
      <c r="R37" s="450"/>
      <c r="S37" s="450"/>
      <c r="T37" s="450"/>
      <c r="U37" s="450"/>
      <c r="V37" s="450"/>
      <c r="W37" s="450"/>
      <c r="X37" s="450"/>
      <c r="Y37" s="450"/>
      <c r="Z37" s="450"/>
      <c r="AA37" s="450"/>
      <c r="AB37" s="450"/>
      <c r="AC37" s="450"/>
      <c r="AD37" s="450"/>
      <c r="AE37" s="450"/>
      <c r="AF37" s="450"/>
      <c r="AG37" s="450"/>
      <c r="AH37" s="451"/>
    </row>
    <row r="38" spans="1:34" ht="12" customHeight="1" x14ac:dyDescent="0.25">
      <c r="A38" s="413"/>
      <c r="B38" s="384"/>
      <c r="C38" s="450"/>
      <c r="D38" s="450"/>
      <c r="E38" s="450"/>
      <c r="F38" s="450"/>
      <c r="G38" s="450"/>
      <c r="H38" s="450"/>
      <c r="I38" s="450"/>
      <c r="J38" s="384"/>
      <c r="K38" s="384"/>
      <c r="L38" s="384"/>
      <c r="M38" s="384"/>
      <c r="N38" s="384"/>
      <c r="O38" s="450"/>
      <c r="P38" s="450"/>
      <c r="Q38" s="450"/>
      <c r="R38" s="450"/>
      <c r="S38" s="450"/>
      <c r="T38" s="450"/>
      <c r="U38" s="450"/>
      <c r="V38" s="450"/>
      <c r="W38" s="450"/>
      <c r="X38" s="450"/>
      <c r="Y38" s="450"/>
      <c r="Z38" s="450"/>
      <c r="AA38" s="450"/>
      <c r="AB38" s="450"/>
      <c r="AC38" s="450"/>
      <c r="AD38" s="450"/>
      <c r="AE38" s="450"/>
      <c r="AF38" s="450"/>
      <c r="AG38" s="450"/>
      <c r="AH38" s="451"/>
    </row>
    <row r="39" spans="1:34" x14ac:dyDescent="0.25">
      <c r="A39" s="413"/>
      <c r="B39" s="384"/>
      <c r="C39" s="450"/>
      <c r="D39" s="450"/>
      <c r="E39" s="450"/>
      <c r="F39" s="450"/>
      <c r="G39" s="450"/>
      <c r="H39" s="450"/>
      <c r="I39" s="450"/>
      <c r="J39" s="384"/>
      <c r="K39" s="384"/>
      <c r="L39" s="384"/>
      <c r="M39" s="384"/>
      <c r="N39" s="384"/>
      <c r="O39" s="450"/>
      <c r="P39" s="450"/>
      <c r="Q39" s="450"/>
      <c r="R39" s="450"/>
      <c r="S39" s="450"/>
      <c r="T39" s="450"/>
      <c r="U39" s="450"/>
      <c r="V39" s="450"/>
      <c r="W39" s="450"/>
      <c r="X39" s="450"/>
      <c r="Y39" s="450"/>
      <c r="Z39" s="450"/>
      <c r="AA39" s="450"/>
      <c r="AB39" s="450"/>
      <c r="AC39" s="450"/>
      <c r="AD39" s="450"/>
      <c r="AE39" s="450"/>
      <c r="AF39" s="450"/>
      <c r="AG39" s="450"/>
      <c r="AH39" s="451"/>
    </row>
    <row r="40" spans="1:34" x14ac:dyDescent="0.25">
      <c r="A40" s="413"/>
      <c r="B40" s="384"/>
      <c r="C40" s="450"/>
      <c r="D40" s="450"/>
      <c r="E40" s="450"/>
      <c r="F40" s="450"/>
      <c r="G40" s="450"/>
      <c r="H40" s="450"/>
      <c r="I40" s="450"/>
      <c r="J40" s="384"/>
      <c r="K40" s="384"/>
      <c r="L40" s="384"/>
      <c r="M40" s="384"/>
      <c r="N40" s="384"/>
      <c r="O40" s="450"/>
      <c r="P40" s="450"/>
      <c r="Q40" s="450"/>
      <c r="R40" s="450"/>
      <c r="S40" s="450"/>
      <c r="T40" s="450"/>
      <c r="U40" s="450"/>
      <c r="V40" s="450"/>
      <c r="W40" s="450"/>
      <c r="X40" s="450"/>
      <c r="Y40" s="450"/>
      <c r="Z40" s="450"/>
      <c r="AA40" s="450"/>
      <c r="AB40" s="450"/>
      <c r="AC40" s="450"/>
      <c r="AD40" s="450"/>
      <c r="AE40" s="450"/>
      <c r="AF40" s="450"/>
      <c r="AG40" s="450"/>
      <c r="AH40" s="451"/>
    </row>
    <row r="41" spans="1:3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6"/>
    </row>
    <row r="42" spans="1:34" ht="15.75" thickBot="1" x14ac:dyDescent="0.3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9"/>
    </row>
    <row r="43" spans="1:34" ht="8.25" customHeight="1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x14ac:dyDescent="0.25">
      <c r="A44" s="340" t="str">
        <f>HLOOKUP(Deckblatt_Cover_sheet!$CV$1,Beschriftungstabelle!$A:$B,66,FALSE)</f>
        <v xml:space="preserve">Supplier Confirmation  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2"/>
      <c r="R44" s="343" t="str">
        <f>HLOOKUP(Deckblatt_Cover_sheet!$CV$1,Beschriftungstabelle!$A:$B,76,FALSE)</f>
        <v>Customer Decision</v>
      </c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5"/>
    </row>
    <row r="45" spans="1:34" ht="15" customHeight="1" x14ac:dyDescent="0.25">
      <c r="A45" s="36" t="str">
        <f>HLOOKUP(Deckblatt_Cover_sheet!$CV$1,Beschriftungstabelle!$A:$B,111,FALSE)</f>
        <v>Comments: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7"/>
      <c r="R45" s="147" t="str">
        <f>HLOOKUP(Deckblatt_Cover_sheet!$CV$1,Beschriftungstabelle!$A:$B,121,FALSE)</f>
        <v>approved</v>
      </c>
      <c r="S45" s="148"/>
      <c r="T45" s="149"/>
      <c r="U45" s="149"/>
      <c r="V45" s="149"/>
      <c r="W45" s="149"/>
      <c r="X45" s="150"/>
      <c r="Y45" s="150"/>
      <c r="Z45" s="150"/>
      <c r="AA45" s="150"/>
      <c r="AB45" s="151"/>
      <c r="AC45" s="14"/>
      <c r="AD45" s="14"/>
      <c r="AE45" s="14"/>
      <c r="AF45" s="14"/>
      <c r="AG45" s="14"/>
      <c r="AH45" s="15"/>
    </row>
    <row r="46" spans="1:34" ht="15" customHeight="1" x14ac:dyDescent="0.25">
      <c r="A46" s="346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347"/>
      <c r="R46" s="338" t="str">
        <f>HLOOKUP(Deckblatt_Cover_sheet!$CV$1,Beschriftungstabelle!$A:$B,122,FALSE)</f>
        <v xml:space="preserve">rejected, </v>
      </c>
      <c r="S46" s="339"/>
      <c r="T46" s="339"/>
      <c r="U46" s="339"/>
      <c r="V46" s="349" t="str">
        <f>HLOOKUP(Deckblatt_Cover_sheet!$CV$1,Beschriftungstabelle!$A:$B,123,FALSE)</f>
        <v>resampling required</v>
      </c>
      <c r="W46" s="349"/>
      <c r="X46" s="349"/>
      <c r="Y46" s="349"/>
      <c r="Z46" s="349"/>
      <c r="AA46" s="349"/>
      <c r="AB46" s="350"/>
      <c r="AC46" s="38"/>
      <c r="AD46" s="38"/>
      <c r="AE46" s="38"/>
      <c r="AF46" s="38"/>
      <c r="AG46" s="38"/>
      <c r="AH46" s="153"/>
    </row>
    <row r="47" spans="1:34" ht="15" customHeight="1" x14ac:dyDescent="0.25">
      <c r="A47" s="346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347"/>
      <c r="R47" s="39"/>
      <c r="S47" s="40"/>
      <c r="T47" s="40"/>
      <c r="U47" s="40"/>
      <c r="V47" s="351"/>
      <c r="W47" s="351"/>
      <c r="X47" s="351"/>
      <c r="Y47" s="351"/>
      <c r="Z47" s="351"/>
      <c r="AA47" s="351"/>
      <c r="AB47" s="352"/>
      <c r="AC47" s="40"/>
      <c r="AD47" s="40"/>
      <c r="AE47" s="40"/>
      <c r="AF47" s="40"/>
      <c r="AG47" s="40"/>
      <c r="AH47" s="41"/>
    </row>
    <row r="48" spans="1:34" ht="15" customHeight="1" x14ac:dyDescent="0.25">
      <c r="A48" s="346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347"/>
      <c r="R48" s="4" t="str">
        <f>HLOOKUP(Deckblatt_Cover_sheet!$CV$1,Beschriftungstabelle!$A:$B,111,FALSE)</f>
        <v>Comments: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/>
    </row>
    <row r="49" spans="1:35" ht="15" customHeight="1" x14ac:dyDescent="0.25">
      <c r="A49" s="346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347"/>
      <c r="R49" s="353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5"/>
    </row>
    <row r="50" spans="1:35" ht="15" customHeight="1" x14ac:dyDescent="0.25">
      <c r="A50" s="346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347"/>
      <c r="R50" s="353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5"/>
    </row>
    <row r="51" spans="1:35" ht="15" customHeight="1" x14ac:dyDescent="0.25">
      <c r="A51" s="346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347"/>
      <c r="R51" s="353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5"/>
    </row>
    <row r="52" spans="1:35" ht="15" customHeight="1" x14ac:dyDescent="0.25">
      <c r="A52" s="346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347"/>
      <c r="R52" s="353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5"/>
    </row>
    <row r="53" spans="1:35" ht="15" customHeight="1" x14ac:dyDescent="0.25">
      <c r="A53" s="346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347"/>
      <c r="R53" s="353"/>
      <c r="S53" s="354"/>
      <c r="T53" s="354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  <c r="AH53" s="355"/>
    </row>
    <row r="54" spans="1:35" ht="15" customHeight="1" x14ac:dyDescent="0.25">
      <c r="A54" s="346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347"/>
      <c r="R54" s="353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5"/>
    </row>
    <row r="55" spans="1:35" ht="15" customHeight="1" x14ac:dyDescent="0.25">
      <c r="A55" s="346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347"/>
      <c r="R55" s="353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5"/>
    </row>
    <row r="56" spans="1:35" ht="15" customHeight="1" thickBot="1" x14ac:dyDescent="0.3">
      <c r="A56" s="348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214"/>
      <c r="R56" s="356"/>
      <c r="S56" s="357"/>
      <c r="T56" s="357"/>
      <c r="U56" s="357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8"/>
    </row>
    <row r="57" spans="1:35" ht="15" customHeight="1" x14ac:dyDescent="0.25">
      <c r="A57" s="211" t="str">
        <f>HLOOKUP(Deckblatt_Cover_sheet!$CV$1,Beschriftungstabelle!$A:$B,90,FALSE)</f>
        <v>Name:</v>
      </c>
      <c r="B57" s="201"/>
      <c r="C57" s="201"/>
      <c r="D57" s="201"/>
      <c r="E57" s="201"/>
      <c r="F57" s="336" t="str">
        <f>IF(Deckblatt_Cover_sheet!$F$39="","",Deckblatt_Cover_sheet!$F$39)</f>
        <v/>
      </c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7"/>
      <c r="R57" s="211" t="str">
        <f>HLOOKUP(Deckblatt_Cover_sheet!$CV$1,Beschriftungstabelle!$A:$B,90,FALSE)</f>
        <v>Name:</v>
      </c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10"/>
      <c r="AI57" s="5"/>
    </row>
    <row r="58" spans="1:35" ht="15" customHeight="1" x14ac:dyDescent="0.25">
      <c r="A58" s="219" t="str">
        <f>HLOOKUP(Deckblatt_Cover_sheet!$CV$1,Beschriftungstabelle!$A:$B,70,FALSE)</f>
        <v>Department:</v>
      </c>
      <c r="B58" s="199"/>
      <c r="C58" s="199"/>
      <c r="D58" s="199"/>
      <c r="E58" s="199"/>
      <c r="F58" s="200" t="str">
        <f>IF(Deckblatt_Cover_sheet!$F$40="","",Deckblatt_Cover_sheet!$F$40)</f>
        <v/>
      </c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321"/>
      <c r="R58" s="219" t="str">
        <f>HLOOKUP(Deckblatt_Cover_sheet!$CV$1,Beschriftungstabelle!$A:$B,70,FALSE)</f>
        <v>Department:</v>
      </c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322"/>
      <c r="AI58" s="5"/>
    </row>
    <row r="59" spans="1:35" ht="15" customHeight="1" x14ac:dyDescent="0.25">
      <c r="A59" s="219" t="str">
        <f>HLOOKUP(Deckblatt_Cover_sheet!$CV$1,Beschriftungstabelle!$A:$B,69,FALSE)</f>
        <v>Telephone:</v>
      </c>
      <c r="B59" s="199"/>
      <c r="C59" s="199"/>
      <c r="D59" s="199"/>
      <c r="E59" s="199"/>
      <c r="F59" s="200" t="str">
        <f>IF(Deckblatt_Cover_sheet!$S$39="","",Deckblatt_Cover_sheet!$S$39)</f>
        <v/>
      </c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321"/>
      <c r="R59" s="219" t="str">
        <f>HLOOKUP(Deckblatt_Cover_sheet!$CV$1,Beschriftungstabelle!$A:$B,69,FALSE)</f>
        <v>Telephone:</v>
      </c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322"/>
      <c r="AI59" s="5"/>
    </row>
    <row r="60" spans="1:35" ht="15" customHeight="1" x14ac:dyDescent="0.25">
      <c r="A60" s="219" t="str">
        <f>HLOOKUP(Deckblatt_Cover_sheet!$CV$1,Beschriftungstabelle!$A:$B,104,FALSE)</f>
        <v>FAX:</v>
      </c>
      <c r="B60" s="199"/>
      <c r="C60" s="199"/>
      <c r="D60" s="199"/>
      <c r="E60" s="199"/>
      <c r="F60" s="200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321"/>
      <c r="R60" s="219" t="str">
        <f>HLOOKUP(Deckblatt_Cover_sheet!$CV$1,Beschriftungstabelle!$A:$B,104,FALSE)</f>
        <v>FAX:</v>
      </c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322"/>
      <c r="AI60" s="5"/>
    </row>
    <row r="61" spans="1:35" ht="15" customHeight="1" x14ac:dyDescent="0.25">
      <c r="A61" s="219" t="str">
        <f>HLOOKUP(Deckblatt_Cover_sheet!$CV$1,Beschriftungstabelle!$A:$B,105,FALSE)</f>
        <v>E-Mail:</v>
      </c>
      <c r="B61" s="199"/>
      <c r="C61" s="199"/>
      <c r="D61" s="199"/>
      <c r="E61" s="199"/>
      <c r="F61" s="200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321"/>
      <c r="R61" s="219" t="str">
        <f>HLOOKUP(Deckblatt_Cover_sheet!$CV$1,Beschriftungstabelle!$A:$B,105,FALSE)</f>
        <v>E-Mail:</v>
      </c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322"/>
      <c r="AI61" s="5"/>
    </row>
    <row r="62" spans="1:35" ht="15" customHeight="1" x14ac:dyDescent="0.25">
      <c r="A62" s="32"/>
      <c r="B62" s="31"/>
      <c r="C62" s="31"/>
      <c r="D62" s="31"/>
      <c r="E62" s="31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32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5"/>
      <c r="AI62" s="5"/>
    </row>
    <row r="63" spans="1:35" ht="15" customHeight="1" thickBot="1" x14ac:dyDescent="0.3">
      <c r="A63" s="276" t="str">
        <f>HLOOKUP(Deckblatt_Cover_sheet!$CV$1,Beschriftungstabelle!$A:$B,95,FALSE)</f>
        <v>Date:</v>
      </c>
      <c r="B63" s="277"/>
      <c r="C63" s="277"/>
      <c r="D63" s="277"/>
      <c r="E63" s="316"/>
      <c r="F63" s="316"/>
      <c r="G63" s="316"/>
      <c r="H63" s="277" t="str">
        <f>HLOOKUP(Deckblatt_Cover_sheet!$CV$1,Beschriftungstabelle!$A:$B,96,FALSE)</f>
        <v>Signature:</v>
      </c>
      <c r="I63" s="277"/>
      <c r="J63" s="277"/>
      <c r="K63" s="277"/>
      <c r="L63" s="277"/>
      <c r="M63" s="448"/>
      <c r="N63" s="448"/>
      <c r="O63" s="448"/>
      <c r="P63" s="448"/>
      <c r="Q63" s="449"/>
      <c r="R63" s="276" t="str">
        <f>HLOOKUP(Deckblatt_Cover_sheet!$CV$1,Beschriftungstabelle!$A:$B,95,FALSE)</f>
        <v>Date:</v>
      </c>
      <c r="S63" s="277"/>
      <c r="T63" s="277"/>
      <c r="U63" s="277"/>
      <c r="V63" s="277"/>
      <c r="W63" s="8"/>
      <c r="X63" s="8"/>
      <c r="Y63" s="277" t="str">
        <f>HLOOKUP(Deckblatt_Cover_sheet!$CV$1,Beschriftungstabelle!$A:$B,96,FALSE)</f>
        <v>Signature:</v>
      </c>
      <c r="Z63" s="277"/>
      <c r="AA63" s="277"/>
      <c r="AB63" s="277"/>
      <c r="AC63" s="277"/>
      <c r="AD63" s="319"/>
      <c r="AE63" s="319"/>
      <c r="AF63" s="319"/>
      <c r="AG63" s="319"/>
      <c r="AH63" s="320"/>
      <c r="AI63" s="5"/>
    </row>
    <row r="64" spans="1:35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</sheetData>
  <mergeCells count="202">
    <mergeCell ref="B1:Q1"/>
    <mergeCell ref="V1:W1"/>
    <mergeCell ref="X1:Z1"/>
    <mergeCell ref="AB1:AC1"/>
    <mergeCell ref="AD1:AG1"/>
    <mergeCell ref="C3:D3"/>
    <mergeCell ref="E3:F3"/>
    <mergeCell ref="G3:H3"/>
    <mergeCell ref="I3:J3"/>
    <mergeCell ref="B8:Q8"/>
    <mergeCell ref="S8:AH8"/>
    <mergeCell ref="B9:Q9"/>
    <mergeCell ref="S9:AH9"/>
    <mergeCell ref="B10:Q10"/>
    <mergeCell ref="S10:AH10"/>
    <mergeCell ref="B5:Q5"/>
    <mergeCell ref="S5:AH5"/>
    <mergeCell ref="B6:Q6"/>
    <mergeCell ref="S6:AH6"/>
    <mergeCell ref="B7:Q7"/>
    <mergeCell ref="S7:AH7"/>
    <mergeCell ref="A16:Q16"/>
    <mergeCell ref="R16:AH16"/>
    <mergeCell ref="A17:J17"/>
    <mergeCell ref="K17:Q17"/>
    <mergeCell ref="R17:W17"/>
    <mergeCell ref="X17:AH17"/>
    <mergeCell ref="B11:Q11"/>
    <mergeCell ref="S11:AH11"/>
    <mergeCell ref="B12:Q12"/>
    <mergeCell ref="S12:AH12"/>
    <mergeCell ref="A15:Q15"/>
    <mergeCell ref="R15:AH15"/>
    <mergeCell ref="A20:D20"/>
    <mergeCell ref="E20:Q20"/>
    <mergeCell ref="R20:U20"/>
    <mergeCell ref="V20:AH20"/>
    <mergeCell ref="A21:F21"/>
    <mergeCell ref="G21:Q21"/>
    <mergeCell ref="R21:W21"/>
    <mergeCell ref="X21:AH21"/>
    <mergeCell ref="AA18:AB18"/>
    <mergeCell ref="AC18:AH18"/>
    <mergeCell ref="A19:D19"/>
    <mergeCell ref="E19:Q19"/>
    <mergeCell ref="R19:U19"/>
    <mergeCell ref="V19:AH19"/>
    <mergeCell ref="A18:D18"/>
    <mergeCell ref="E18:K18"/>
    <mergeCell ref="L18:M18"/>
    <mergeCell ref="N18:Q18"/>
    <mergeCell ref="R18:U18"/>
    <mergeCell ref="V18:Z18"/>
    <mergeCell ref="AE25:AH25"/>
    <mergeCell ref="A26:B26"/>
    <mergeCell ref="C26:H26"/>
    <mergeCell ref="I26:N26"/>
    <mergeCell ref="O26:S26"/>
    <mergeCell ref="T26:Z26"/>
    <mergeCell ref="AA26:AD26"/>
    <mergeCell ref="AE26:AH26"/>
    <mergeCell ref="A22:F22"/>
    <mergeCell ref="G22:Q22"/>
    <mergeCell ref="R22:W22"/>
    <mergeCell ref="X22:AH22"/>
    <mergeCell ref="A25:B25"/>
    <mergeCell ref="C25:H25"/>
    <mergeCell ref="I25:N25"/>
    <mergeCell ref="O25:S25"/>
    <mergeCell ref="T25:Z25"/>
    <mergeCell ref="AA25:AD25"/>
    <mergeCell ref="AE27:AH27"/>
    <mergeCell ref="A28:B28"/>
    <mergeCell ref="C28:H28"/>
    <mergeCell ref="I28:N28"/>
    <mergeCell ref="O28:S28"/>
    <mergeCell ref="T28:Z28"/>
    <mergeCell ref="AA28:AD28"/>
    <mergeCell ref="AE28:AH28"/>
    <mergeCell ref="A27:B27"/>
    <mergeCell ref="C27:H27"/>
    <mergeCell ref="I27:N27"/>
    <mergeCell ref="O27:S27"/>
    <mergeCell ref="T27:Z27"/>
    <mergeCell ref="AA27:AD27"/>
    <mergeCell ref="AE29:AH29"/>
    <mergeCell ref="A30:B30"/>
    <mergeCell ref="C30:H30"/>
    <mergeCell ref="I30:N30"/>
    <mergeCell ref="O30:S30"/>
    <mergeCell ref="T30:Z30"/>
    <mergeCell ref="AA30:AD30"/>
    <mergeCell ref="AE30:AH30"/>
    <mergeCell ref="A29:B29"/>
    <mergeCell ref="C29:H29"/>
    <mergeCell ref="I29:N29"/>
    <mergeCell ref="O29:S29"/>
    <mergeCell ref="T29:Z29"/>
    <mergeCell ref="AA29:AD29"/>
    <mergeCell ref="AE31:AH31"/>
    <mergeCell ref="A32:B32"/>
    <mergeCell ref="C32:H32"/>
    <mergeCell ref="I32:N32"/>
    <mergeCell ref="O32:S32"/>
    <mergeCell ref="T32:Z32"/>
    <mergeCell ref="AA32:AD32"/>
    <mergeCell ref="AE32:AH32"/>
    <mergeCell ref="A31:B31"/>
    <mergeCell ref="C31:H31"/>
    <mergeCell ref="I31:N31"/>
    <mergeCell ref="O31:S31"/>
    <mergeCell ref="T31:Z31"/>
    <mergeCell ref="AA31:AD31"/>
    <mergeCell ref="AE33:AH33"/>
    <mergeCell ref="A34:B34"/>
    <mergeCell ref="C34:H34"/>
    <mergeCell ref="I34:N34"/>
    <mergeCell ref="O34:S34"/>
    <mergeCell ref="T34:Z34"/>
    <mergeCell ref="AA34:AD34"/>
    <mergeCell ref="AE34:AH34"/>
    <mergeCell ref="A33:B33"/>
    <mergeCell ref="C33:H33"/>
    <mergeCell ref="I33:N33"/>
    <mergeCell ref="O33:S33"/>
    <mergeCell ref="T33:Z33"/>
    <mergeCell ref="AA33:AD33"/>
    <mergeCell ref="AE35:AH35"/>
    <mergeCell ref="A36:B36"/>
    <mergeCell ref="C36:H36"/>
    <mergeCell ref="I36:N36"/>
    <mergeCell ref="O36:S36"/>
    <mergeCell ref="T36:Z36"/>
    <mergeCell ref="AA36:AD36"/>
    <mergeCell ref="AE36:AH36"/>
    <mergeCell ref="A35:B35"/>
    <mergeCell ref="C35:H35"/>
    <mergeCell ref="I35:N35"/>
    <mergeCell ref="O35:S35"/>
    <mergeCell ref="T35:Z35"/>
    <mergeCell ref="AA35:AD35"/>
    <mergeCell ref="AE37:AH37"/>
    <mergeCell ref="A38:B38"/>
    <mergeCell ref="C38:H38"/>
    <mergeCell ref="I38:N38"/>
    <mergeCell ref="O38:S38"/>
    <mergeCell ref="T38:Z38"/>
    <mergeCell ref="AA38:AD38"/>
    <mergeCell ref="AE38:AH38"/>
    <mergeCell ref="A37:B37"/>
    <mergeCell ref="C37:H37"/>
    <mergeCell ref="I37:N37"/>
    <mergeCell ref="O37:S37"/>
    <mergeCell ref="T37:Z37"/>
    <mergeCell ref="AA37:AD37"/>
    <mergeCell ref="A44:Q44"/>
    <mergeCell ref="R44:AH44"/>
    <mergeCell ref="A46:Q56"/>
    <mergeCell ref="R46:U46"/>
    <mergeCell ref="V46:AB47"/>
    <mergeCell ref="R49:AH56"/>
    <mergeCell ref="AE39:AH39"/>
    <mergeCell ref="A40:B40"/>
    <mergeCell ref="C40:H40"/>
    <mergeCell ref="I40:N40"/>
    <mergeCell ref="O40:S40"/>
    <mergeCell ref="T40:Z40"/>
    <mergeCell ref="AA40:AD40"/>
    <mergeCell ref="AE40:AH40"/>
    <mergeCell ref="A39:B39"/>
    <mergeCell ref="C39:H39"/>
    <mergeCell ref="I39:N39"/>
    <mergeCell ref="O39:S39"/>
    <mergeCell ref="T39:Z39"/>
    <mergeCell ref="AA39:AD39"/>
    <mergeCell ref="A59:E59"/>
    <mergeCell ref="F59:Q59"/>
    <mergeCell ref="R59:V59"/>
    <mergeCell ref="W59:AH59"/>
    <mergeCell ref="A60:E60"/>
    <mergeCell ref="F60:Q60"/>
    <mergeCell ref="R60:V60"/>
    <mergeCell ref="W60:AH60"/>
    <mergeCell ref="A57:E57"/>
    <mergeCell ref="F57:Q57"/>
    <mergeCell ref="R57:V57"/>
    <mergeCell ref="W57:AH57"/>
    <mergeCell ref="A58:E58"/>
    <mergeCell ref="F58:Q58"/>
    <mergeCell ref="R58:V58"/>
    <mergeCell ref="W58:AH58"/>
    <mergeCell ref="AD63:AH63"/>
    <mergeCell ref="A61:E61"/>
    <mergeCell ref="F61:Q61"/>
    <mergeCell ref="R61:V61"/>
    <mergeCell ref="W61:AH61"/>
    <mergeCell ref="A63:D63"/>
    <mergeCell ref="E63:G63"/>
    <mergeCell ref="H63:L63"/>
    <mergeCell ref="M63:Q63"/>
    <mergeCell ref="R63:V63"/>
    <mergeCell ref="Y63:AC63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82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3" name="Check Box 9">
              <controlPr defaultSize="0" autoFill="0" autoLine="0" autoPict="0">
                <anchor moveWithCells="1">
                  <from>
                    <xdr:col>17</xdr:col>
                    <xdr:colOff>28575</xdr:colOff>
                    <xdr:row>6</xdr:row>
                    <xdr:rowOff>9525</xdr:rowOff>
                  </from>
                  <to>
                    <xdr:col>17</xdr:col>
                    <xdr:colOff>219075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4" name="Check Box 10">
              <controlPr defaultSize="0" autoFill="0" autoLine="0" autoPict="0">
                <anchor moveWithCells="1">
                  <from>
                    <xdr:col>17</xdr:col>
                    <xdr:colOff>28575</xdr:colOff>
                    <xdr:row>5</xdr:row>
                    <xdr:rowOff>9525</xdr:rowOff>
                  </from>
                  <to>
                    <xdr:col>17</xdr:col>
                    <xdr:colOff>219075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5" name="Check Box 11">
              <controlPr defaultSize="0" autoFill="0" autoLine="0" autoPict="0">
                <anchor moveWithCells="1">
                  <from>
                    <xdr:col>17</xdr:col>
                    <xdr:colOff>28575</xdr:colOff>
                    <xdr:row>4</xdr:row>
                    <xdr:rowOff>0</xdr:rowOff>
                  </from>
                  <to>
                    <xdr:col>17</xdr:col>
                    <xdr:colOff>219075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6" name="Check Box 12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180975</xdr:rowOff>
                  </from>
                  <to>
                    <xdr:col>17</xdr:col>
                    <xdr:colOff>219075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7" name="Check Box 13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0</xdr:rowOff>
                  </from>
                  <to>
                    <xdr:col>17</xdr:col>
                    <xdr:colOff>219075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8" name="Check Box 14">
              <controlPr defaultSize="0" autoFill="0" autoLine="0" autoPict="0">
                <anchor moveWithCells="1">
                  <from>
                    <xdr:col>17</xdr:col>
                    <xdr:colOff>28575</xdr:colOff>
                    <xdr:row>11</xdr:row>
                    <xdr:rowOff>9525</xdr:rowOff>
                  </from>
                  <to>
                    <xdr:col>17</xdr:col>
                    <xdr:colOff>219075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9" name="Check Box 15">
              <controlPr defaultSize="0" autoFill="0" autoLine="0" autoPict="0">
                <anchor moveWithCells="1">
                  <from>
                    <xdr:col>17</xdr:col>
                    <xdr:colOff>28575</xdr:colOff>
                    <xdr:row>10</xdr:row>
                    <xdr:rowOff>0</xdr:rowOff>
                  </from>
                  <to>
                    <xdr:col>17</xdr:col>
                    <xdr:colOff>219075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0" name="Check Box 16">
              <controlPr defaultSize="0" autoFill="0" autoLine="0" autoPict="0">
                <anchor moveWithCells="1">
                  <from>
                    <xdr:col>17</xdr:col>
                    <xdr:colOff>28575</xdr:colOff>
                    <xdr:row>7</xdr:row>
                    <xdr:rowOff>9525</xdr:rowOff>
                  </from>
                  <to>
                    <xdr:col>17</xdr:col>
                    <xdr:colOff>219075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1" name="Check Box 17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200025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2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44</xdr:row>
                    <xdr:rowOff>19050</xdr:rowOff>
                  </from>
                  <to>
                    <xdr:col>28</xdr:col>
                    <xdr:colOff>200025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3" name="Check Box 19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209550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AH66"/>
  <sheetViews>
    <sheetView view="pageLayout" zoomScaleNormal="100" zoomScaleSheetLayoutView="85" workbookViewId="0"/>
  </sheetViews>
  <sheetFormatPr defaultColWidth="3.42578125" defaultRowHeight="15" x14ac:dyDescent="0.25"/>
  <cols>
    <col min="17" max="17" width="3.28515625" customWidth="1"/>
  </cols>
  <sheetData>
    <row r="1" spans="1:34" ht="15.75" x14ac:dyDescent="0.25">
      <c r="A1" s="5"/>
      <c r="B1" s="381" t="str">
        <f>HLOOKUP(Deckblatt_Cover_sheet!$CV$1,Beschriftungstabelle!$A:$B,132,FALSE)</f>
        <v>Measurement and test equipment list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5"/>
      <c r="S1" s="5"/>
      <c r="T1" s="5"/>
      <c r="U1" s="5"/>
      <c r="V1" s="199" t="str">
        <f>HLOOKUP(Deckblatt_Cover_sheet!$CV$1,Beschriftungstabelle!$A:$B,107,FALSE)</f>
        <v>Status:</v>
      </c>
      <c r="W1" s="199"/>
      <c r="X1" s="382"/>
      <c r="Y1" s="382"/>
      <c r="Z1" s="382"/>
      <c r="AA1" s="34" t="s">
        <v>507</v>
      </c>
      <c r="AB1" s="199" t="str">
        <f>HLOOKUP(Deckblatt_Cover_sheet!$CV$1,Beschriftungstabelle!$A:$B,108,FALSE)</f>
        <v>Date:</v>
      </c>
      <c r="AC1" s="199"/>
      <c r="AD1" s="382"/>
      <c r="AE1" s="382"/>
      <c r="AF1" s="382"/>
      <c r="AG1" s="382"/>
      <c r="AH1" s="29"/>
    </row>
    <row r="2" spans="1:3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5"/>
      <c r="B3" s="5"/>
      <c r="C3" s="383" t="str">
        <f>HLOOKUP(Deckblatt_Cover_sheet!$CV$1,Beschriftungstabelle!$A:$B,109,FALSE)</f>
        <v>Page</v>
      </c>
      <c r="D3" s="383"/>
      <c r="E3" s="385"/>
      <c r="F3" s="385"/>
      <c r="G3" s="384" t="str">
        <f>HLOOKUP(Deckblatt_Cover_sheet!$CV$1,Beschriftungstabelle!$A:$B,110,FALSE)</f>
        <v>of</v>
      </c>
      <c r="H3" s="384"/>
      <c r="I3" s="385"/>
      <c r="J3" s="38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5">
      <c r="A5" s="1"/>
      <c r="B5" s="458" t="str">
        <f>HLOOKUP(Deckblatt_Cover_sheet!$CV$1,Beschriftungstabelle!$A:$B,33,FALSE)</f>
        <v>8 Software test report</v>
      </c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60"/>
      <c r="R5" s="1"/>
      <c r="S5" s="458" t="str">
        <f>HLOOKUP(Deckblatt_Cover_sheet!$CV$1,Beschriftungstabelle!$A:$B,41,FALSE)</f>
        <v>16 Tooling overview</v>
      </c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60"/>
    </row>
    <row r="6" spans="1:34" x14ac:dyDescent="0.25">
      <c r="A6" s="4"/>
      <c r="B6" s="452" t="str">
        <f>HLOOKUP(Deckblatt_Cover_sheet!$CV$1,Beschriftungstabelle!$A:$B,34,FALSE)</f>
        <v>9 Process FMEA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4"/>
      <c r="R6" s="4"/>
      <c r="S6" s="452" t="str">
        <f>HLOOKUP(Deckblatt_Cover_sheet!$CV$1,Beschriftungstabelle!$A:$B,42,FALSE)</f>
        <v>17 proof of agreed capacity</v>
      </c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4"/>
    </row>
    <row r="7" spans="1:34" x14ac:dyDescent="0.25">
      <c r="A7" s="4"/>
      <c r="B7" s="452" t="str">
        <f>HLOOKUP(Deckblatt_Cover_sheet!$CV$1,Beschriftungstabelle!$A:$B,35,FALSE)</f>
        <v>10 Process flow chart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4"/>
      <c r="R7" s="4"/>
      <c r="S7" s="452" t="str">
        <f>HLOOKUP(Deckblatt_Cover_sheet!$CV$1,Beschriftungstabelle!$A:$B,43,FALSE)</f>
        <v>18 Written self assessment</v>
      </c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4"/>
    </row>
    <row r="8" spans="1:34" x14ac:dyDescent="0.25">
      <c r="A8" s="4"/>
      <c r="B8" s="452" t="str">
        <f>HLOOKUP(Deckblatt_Cover_sheet!$CV$1,Beschriftungstabelle!$A:$B,36,FALSE)</f>
        <v>11 Production control plan</v>
      </c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453"/>
      <c r="P8" s="453"/>
      <c r="Q8" s="454"/>
      <c r="R8" s="4"/>
      <c r="S8" s="452" t="str">
        <f>HLOOKUP(Deckblatt_Cover_sheet!$CV$1,Beschriftungstabelle!$A:$B,44,FALSE)</f>
        <v>19 Product history</v>
      </c>
      <c r="T8" s="453"/>
      <c r="U8" s="453"/>
      <c r="V8" s="453"/>
      <c r="W8" s="453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4"/>
    </row>
    <row r="9" spans="1:34" x14ac:dyDescent="0.25">
      <c r="A9" s="4"/>
      <c r="B9" s="452" t="str">
        <f>HLOOKUP(Deckblatt_Cover_sheet!$CV$1,Beschriftungstabelle!$A:$B,37,FALSE)</f>
        <v>12 Proof of process capability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4"/>
      <c r="R9" s="4"/>
      <c r="S9" s="452" t="str">
        <f>HLOOKUP(Deckblatt_Cover_sheet!$CV$1,Beschriftungstabelle!$A:$B,102,FALSE)</f>
        <v>20 Verification of suitability charge carrier incl. storrage</v>
      </c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3"/>
      <c r="AH9" s="454"/>
    </row>
    <row r="10" spans="1:34" x14ac:dyDescent="0.25">
      <c r="A10" s="4"/>
      <c r="B10" s="452" t="str">
        <f>HLOOKUP(Deckblatt_Cover_sheet!$CV$1,Beschriftungstabelle!$A:$B,38,FALSE)</f>
        <v>13 Validation of specific characteristic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4"/>
      <c r="R10" s="4"/>
      <c r="S10" s="452" t="str">
        <f>HLOOKUP(Deckblatt_Cover_sheet!$CV$1,Beschriftungstabelle!$A:$B,46,FALSE)</f>
        <v>21  PPAP status supply chain</v>
      </c>
      <c r="T10" s="453"/>
      <c r="U10" s="453"/>
      <c r="V10" s="453"/>
      <c r="W10" s="453"/>
      <c r="X10" s="453"/>
      <c r="Y10" s="453"/>
      <c r="Z10" s="453"/>
      <c r="AA10" s="453"/>
      <c r="AB10" s="453"/>
      <c r="AC10" s="453"/>
      <c r="AD10" s="453"/>
      <c r="AE10" s="453"/>
      <c r="AF10" s="453"/>
      <c r="AG10" s="453"/>
      <c r="AH10" s="454"/>
    </row>
    <row r="11" spans="1:34" x14ac:dyDescent="0.25">
      <c r="A11" s="4"/>
      <c r="B11" s="452" t="str">
        <f>HLOOKUP(Deckblatt_Cover_sheet!$CV$1,Beschriftungstabelle!$A:$B,39,FALSE)</f>
        <v>14 Measurement and test equipment list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4"/>
      <c r="R11" s="4"/>
      <c r="S11" s="452" t="str">
        <f>HLOOKUP(Deckblatt_Cover_sheet!$CV$1,Beschriftungstabelle!$A:$B,47,FALSE)</f>
        <v>22 Release of coating systems</v>
      </c>
      <c r="T11" s="453"/>
      <c r="U11" s="453"/>
      <c r="V11" s="453"/>
      <c r="W11" s="453"/>
      <c r="X11" s="453"/>
      <c r="Y11" s="453"/>
      <c r="Z11" s="453"/>
      <c r="AA11" s="453"/>
      <c r="AB11" s="453"/>
      <c r="AC11" s="453"/>
      <c r="AD11" s="453"/>
      <c r="AE11" s="453"/>
      <c r="AF11" s="453"/>
      <c r="AG11" s="453"/>
      <c r="AH11" s="454"/>
    </row>
    <row r="12" spans="1:34" ht="15.75" thickBot="1" x14ac:dyDescent="0.3">
      <c r="A12" s="7"/>
      <c r="B12" s="455" t="str">
        <f>HLOOKUP(Deckblatt_Cover_sheet!$CV$1,Beschriftungstabelle!$A:$B,40,FALSE)</f>
        <v>15 Measurement and test equipment certificates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7"/>
      <c r="R12" s="7"/>
      <c r="S12" s="455" t="str">
        <f>HLOOKUP(Deckblatt_Cover_sheet!$CV$1,Beschriftungstabelle!$A:$B,48,FALSE)</f>
        <v>23 Others</v>
      </c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7"/>
    </row>
    <row r="13" spans="1:34" ht="8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8.25" customHeight="1" thickBo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75" customHeight="1" x14ac:dyDescent="0.25">
      <c r="A15" s="397" t="str">
        <f>HLOOKUP(Deckblatt_Cover_sheet!$CV$1,Beschriftungstabelle!$A:$B,50,FALSE)</f>
        <v>Supplier/ Production plant:</v>
      </c>
      <c r="B15" s="397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  <c r="P15" s="397"/>
      <c r="Q15" s="397"/>
      <c r="R15" s="397" t="str">
        <f>HLOOKUP(Deckblatt_Cover_sheet!$CV$1,Beschriftungstabelle!$A:$B,52,FALSE)</f>
        <v>Customer:</v>
      </c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</row>
    <row r="16" spans="1:34" ht="15.75" customHeight="1" thickBot="1" x14ac:dyDescent="0.3">
      <c r="A16" s="398" t="str">
        <f>IF(Deckblatt_Cover_sheet!L27="","",Deckblatt_Cover_sheet!L27)</f>
        <v/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 t="str">
        <f>IF(Deckblatt_Cover_sheet!AU27="","",Deckblatt_Cover_sheet!AU27)</f>
        <v/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</row>
    <row r="17" spans="1:34" ht="15.75" thickBot="1" x14ac:dyDescent="0.3">
      <c r="A17" s="402" t="str">
        <f>HLOOKUP(Deckblatt_Cover_sheet!$CV$1,Beschriftungstabelle!$A:$B,51,FALSE)</f>
        <v>Identification number/ DUNS-Code:</v>
      </c>
      <c r="B17" s="403"/>
      <c r="C17" s="403"/>
      <c r="D17" s="403"/>
      <c r="E17" s="403"/>
      <c r="F17" s="403"/>
      <c r="G17" s="403"/>
      <c r="H17" s="403"/>
      <c r="I17" s="403"/>
      <c r="J17" s="403"/>
      <c r="K17" s="390" t="str">
        <f>IF(Deckblatt_Cover_sheet!AF27="","",Deckblatt_Cover_sheet!AF27)</f>
        <v/>
      </c>
      <c r="L17" s="390"/>
      <c r="M17" s="390"/>
      <c r="N17" s="390"/>
      <c r="O17" s="390"/>
      <c r="P17" s="390"/>
      <c r="Q17" s="401"/>
      <c r="R17" s="387" t="str">
        <f>HLOOKUP(Deckblatt_Cover_sheet!$CV$1,Beschriftungstabelle!$A:$B,101,FALSE)</f>
        <v>Identification number:</v>
      </c>
      <c r="S17" s="388"/>
      <c r="T17" s="388"/>
      <c r="U17" s="388"/>
      <c r="V17" s="388"/>
      <c r="W17" s="388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400"/>
    </row>
    <row r="18" spans="1:34" ht="15.75" customHeight="1" thickBot="1" x14ac:dyDescent="0.3">
      <c r="A18" s="387" t="str">
        <f>HLOOKUP(Deckblatt_Cover_sheet!$CV$1,Beschriftungstabelle!$A:$B,55,FALSE)</f>
        <v>Report No.:</v>
      </c>
      <c r="B18" s="388"/>
      <c r="C18" s="388"/>
      <c r="D18" s="388"/>
      <c r="E18" s="388" t="str">
        <f>IF(Deckblatt_Cover_sheet!AU29="","",Deckblatt_Cover_sheet!AU29)</f>
        <v/>
      </c>
      <c r="F18" s="388"/>
      <c r="G18" s="388"/>
      <c r="H18" s="388"/>
      <c r="I18" s="388"/>
      <c r="J18" s="388"/>
      <c r="K18" s="388"/>
      <c r="L18" s="390" t="str">
        <f>HLOOKUP(Deckblatt_Cover_sheet!$CV$1,Beschriftungstabelle!$A:$B,56,FALSE)</f>
        <v>Index:</v>
      </c>
      <c r="M18" s="390"/>
      <c r="N18" s="388"/>
      <c r="O18" s="388"/>
      <c r="P18" s="388"/>
      <c r="Q18" s="393"/>
      <c r="R18" s="389" t="str">
        <f>HLOOKUP(Deckblatt_Cover_sheet!$CV$1,Beschriftungstabelle!$A:$B,55,FALSE)</f>
        <v>Report No.:</v>
      </c>
      <c r="S18" s="390"/>
      <c r="T18" s="390"/>
      <c r="U18" s="390"/>
      <c r="V18" s="388"/>
      <c r="W18" s="388"/>
      <c r="X18" s="388"/>
      <c r="Y18" s="388"/>
      <c r="Z18" s="388"/>
      <c r="AA18" s="388" t="str">
        <f>HLOOKUP(Deckblatt_Cover_sheet!$CV$1,Beschriftungstabelle!$A:$B,56,FALSE)</f>
        <v>Index:</v>
      </c>
      <c r="AB18" s="388"/>
      <c r="AC18" s="391" t="str">
        <f>HLOOKUP(Deckblatt_Cover_sheet!$CV$1,Beschriftungstabelle!$A:$B,100,FALSE)</f>
        <v>To be completed by customer</v>
      </c>
      <c r="AD18" s="391"/>
      <c r="AE18" s="391"/>
      <c r="AF18" s="391"/>
      <c r="AG18" s="391"/>
      <c r="AH18" s="392"/>
    </row>
    <row r="19" spans="1:34" ht="15.75" customHeight="1" x14ac:dyDescent="0.25">
      <c r="A19" s="211" t="str">
        <f>HLOOKUP(Deckblatt_Cover_sheet!$CV$1,Beschriftungstabelle!$A:$B,53,FALSE)</f>
        <v>Description:</v>
      </c>
      <c r="B19" s="201"/>
      <c r="C19" s="201"/>
      <c r="D19" s="201"/>
      <c r="E19" s="201" t="str">
        <f>IF(Deckblatt_Cover_sheet!F29="","",Deckblatt_Cover_sheet!F29)</f>
        <v/>
      </c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10"/>
      <c r="R19" s="211" t="str">
        <f>HLOOKUP(Deckblatt_Cover_sheet!$CV$1,Beschriftungstabelle!$A:$B,53,FALSE)</f>
        <v>Description:</v>
      </c>
      <c r="S19" s="201"/>
      <c r="T19" s="201"/>
      <c r="U19" s="201"/>
      <c r="V19" s="201" t="str">
        <f>IF(Deckblatt_Cover_sheet!F29="","",Deckblatt_Cover_sheet!F29)</f>
        <v/>
      </c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10"/>
    </row>
    <row r="20" spans="1:34" ht="15.75" customHeight="1" x14ac:dyDescent="0.25">
      <c r="A20" s="219" t="str">
        <f>HLOOKUP(Deckblatt_Cover_sheet!$CV$1,Beschriftungstabelle!$A:$B,57,FALSE)</f>
        <v>Part number:</v>
      </c>
      <c r="B20" s="199"/>
      <c r="C20" s="199"/>
      <c r="D20" s="199"/>
      <c r="E20" s="199" t="str">
        <f>IF(Deckblatt_Cover_sheet!F31="","",Deckblatt_Cover_sheet!F31)</f>
        <v/>
      </c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322"/>
      <c r="R20" s="219" t="str">
        <f>HLOOKUP(Deckblatt_Cover_sheet!$CV$1,Beschriftungstabelle!$A:$B,57,FALSE)</f>
        <v>Part number:</v>
      </c>
      <c r="S20" s="199"/>
      <c r="T20" s="199"/>
      <c r="U20" s="199"/>
      <c r="V20" s="199" t="str">
        <f>IF(Deckblatt_Cover_sheet!F31="","",Deckblatt_Cover_sheet!F31)</f>
        <v/>
      </c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322"/>
    </row>
    <row r="21" spans="1:34" ht="15.75" customHeight="1" x14ac:dyDescent="0.25">
      <c r="A21" s="219" t="str">
        <f>HLOOKUP(Deckblatt_Cover_sheet!$CV$1,Beschriftungstabelle!$A:$B,60,FALSE)</f>
        <v>Drawing Number:</v>
      </c>
      <c r="B21" s="199"/>
      <c r="C21" s="199"/>
      <c r="D21" s="199"/>
      <c r="E21" s="199"/>
      <c r="F21" s="199"/>
      <c r="G21" s="287" t="str">
        <f>IF(Deckblatt_Cover_sheet!I33="","",Deckblatt_Cover_sheet!I33)</f>
        <v/>
      </c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93" t="str">
        <f>HLOOKUP(Deckblatt_Cover_sheet!$CV$1,Beschriftungstabelle!$A:$B,60,FALSE)</f>
        <v>Drawing Number:</v>
      </c>
      <c r="S21" s="287"/>
      <c r="T21" s="287"/>
      <c r="U21" s="287"/>
      <c r="V21" s="287"/>
      <c r="W21" s="287"/>
      <c r="X21" s="287" t="str">
        <f>IF(Deckblatt_Cover_sheet!I33="","",Deckblatt_Cover_sheet!I33)</f>
        <v/>
      </c>
      <c r="Y21" s="287"/>
      <c r="Z21" s="287"/>
      <c r="AA21" s="287"/>
      <c r="AB21" s="287"/>
      <c r="AC21" s="287"/>
      <c r="AD21" s="287"/>
      <c r="AE21" s="287"/>
      <c r="AF21" s="287"/>
      <c r="AG21" s="287"/>
      <c r="AH21" s="288"/>
    </row>
    <row r="22" spans="1:34" ht="15.75" customHeight="1" thickBot="1" x14ac:dyDescent="0.3">
      <c r="A22" s="276" t="str">
        <f>HLOOKUP(Deckblatt_Cover_sheet!$CV$1,Beschriftungstabelle!$A:$B,63,FALSE)</f>
        <v>Status/ Date:</v>
      </c>
      <c r="B22" s="277"/>
      <c r="C22" s="277"/>
      <c r="D22" s="277"/>
      <c r="E22" s="277"/>
      <c r="F22" s="277"/>
      <c r="G22" s="277" t="str">
        <f>IF(Deckblatt_Cover_sheet!I35="","",Deckblatt_Cover_sheet!I35)</f>
        <v/>
      </c>
      <c r="H22" s="277"/>
      <c r="I22" s="277"/>
      <c r="J22" s="277"/>
      <c r="K22" s="277"/>
      <c r="L22" s="277"/>
      <c r="M22" s="277"/>
      <c r="N22" s="277"/>
      <c r="O22" s="277"/>
      <c r="P22" s="277"/>
      <c r="Q22" s="278"/>
      <c r="R22" s="276" t="str">
        <f>HLOOKUP(Deckblatt_Cover_sheet!$CV$1,Beschriftungstabelle!$A:$B,63,FALSE)</f>
        <v>Status/ Date:</v>
      </c>
      <c r="S22" s="277"/>
      <c r="T22" s="277"/>
      <c r="U22" s="277"/>
      <c r="V22" s="277"/>
      <c r="W22" s="277"/>
      <c r="X22" s="277" t="str">
        <f>IF(Deckblatt_Cover_sheet!I35="","",Deckblatt_Cover_sheet!I35)</f>
        <v/>
      </c>
      <c r="Y22" s="277"/>
      <c r="Z22" s="277"/>
      <c r="AA22" s="277"/>
      <c r="AB22" s="277"/>
      <c r="AC22" s="277"/>
      <c r="AD22" s="277"/>
      <c r="AE22" s="277"/>
      <c r="AF22" s="277"/>
      <c r="AG22" s="277"/>
      <c r="AH22" s="278"/>
    </row>
    <row r="23" spans="1:34" ht="8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8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60.75" customHeight="1" x14ac:dyDescent="0.25">
      <c r="A25" s="464" t="str">
        <f>HLOOKUP(Deckblatt_Cover_sheet!$CV$1,Beschriftungstabelle!$A:$B,113,FALSE)</f>
        <v>No.:</v>
      </c>
      <c r="B25" s="465"/>
      <c r="C25" s="466" t="str">
        <f>HLOOKUP(Deckblatt_Cover_sheet!$CV$1,Beschriftungstabelle!$A:$B,126,FALSE)</f>
        <v>Inventory Number</v>
      </c>
      <c r="D25" s="466"/>
      <c r="E25" s="466"/>
      <c r="F25" s="466"/>
      <c r="G25" s="466"/>
      <c r="H25" s="466"/>
      <c r="I25" s="466" t="str">
        <f>HLOOKUP(Deckblatt_Cover_sheet!$CV$1,Beschriftungstabelle!$A:$B,127,FALSE)</f>
        <v>Measuring and Test Equipment</v>
      </c>
      <c r="J25" s="467"/>
      <c r="K25" s="467"/>
      <c r="L25" s="467"/>
      <c r="M25" s="467"/>
      <c r="N25" s="467"/>
      <c r="O25" s="466" t="str">
        <f>HLOOKUP(Deckblatt_Cover_sheet!$CV$1,Beschriftungstabelle!$A:$B,128,FALSE)</f>
        <v>Characteristic</v>
      </c>
      <c r="P25" s="466"/>
      <c r="Q25" s="466"/>
      <c r="R25" s="466"/>
      <c r="S25" s="466"/>
      <c r="T25" s="466" t="str">
        <f>HLOOKUP(Deckblatt_Cover_sheet!$CV$1,Beschriftungstabelle!$A:$B,129,FALSE)</f>
        <v>Measured Value</v>
      </c>
      <c r="U25" s="466"/>
      <c r="V25" s="466"/>
      <c r="W25" s="466"/>
      <c r="X25" s="466"/>
      <c r="Y25" s="466"/>
      <c r="Z25" s="466"/>
      <c r="AA25" s="466" t="str">
        <f>HLOOKUP(Deckblatt_Cover_sheet!$CV$1,Beschriftungstabelle!$A:$B,130,FALSE)</f>
        <v>Control
Frequency / Internal, External</v>
      </c>
      <c r="AB25" s="466"/>
      <c r="AC25" s="466"/>
      <c r="AD25" s="466"/>
      <c r="AE25" s="466" t="str">
        <f>HLOOKUP(Deckblatt_Cover_sheet!$CV$1,Beschriftungstabelle!$A:$B,94,FALSE)</f>
        <v>Comment:</v>
      </c>
      <c r="AF25" s="466"/>
      <c r="AG25" s="466"/>
      <c r="AH25" s="466"/>
    </row>
    <row r="26" spans="1:34" ht="34.5" customHeight="1" x14ac:dyDescent="0.25">
      <c r="A26" s="464">
        <v>1</v>
      </c>
      <c r="B26" s="465"/>
      <c r="C26" s="466"/>
      <c r="D26" s="466"/>
      <c r="E26" s="466"/>
      <c r="F26" s="466"/>
      <c r="G26" s="466"/>
      <c r="H26" s="466"/>
      <c r="I26" s="466"/>
      <c r="J26" s="467"/>
      <c r="K26" s="467"/>
      <c r="L26" s="467"/>
      <c r="M26" s="467"/>
      <c r="N26" s="467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1"/>
      <c r="AB26" s="462"/>
      <c r="AC26" s="462"/>
      <c r="AD26" s="463"/>
      <c r="AE26" s="461"/>
      <c r="AF26" s="462"/>
      <c r="AG26" s="462"/>
      <c r="AH26" s="463"/>
    </row>
    <row r="27" spans="1:34" ht="34.5" customHeight="1" x14ac:dyDescent="0.25">
      <c r="A27" s="464">
        <v>2</v>
      </c>
      <c r="B27" s="465"/>
      <c r="C27" s="466"/>
      <c r="D27" s="466"/>
      <c r="E27" s="466"/>
      <c r="F27" s="466"/>
      <c r="G27" s="466"/>
      <c r="H27" s="466"/>
      <c r="I27" s="466"/>
      <c r="J27" s="467"/>
      <c r="K27" s="467"/>
      <c r="L27" s="467"/>
      <c r="M27" s="467"/>
      <c r="N27" s="467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1"/>
      <c r="AB27" s="462"/>
      <c r="AC27" s="462"/>
      <c r="AD27" s="463"/>
      <c r="AE27" s="461"/>
      <c r="AF27" s="462"/>
      <c r="AG27" s="462"/>
      <c r="AH27" s="463"/>
    </row>
    <row r="28" spans="1:34" ht="34.5" customHeight="1" x14ac:dyDescent="0.25">
      <c r="A28" s="464">
        <v>3</v>
      </c>
      <c r="B28" s="465"/>
      <c r="C28" s="466"/>
      <c r="D28" s="466"/>
      <c r="E28" s="466"/>
      <c r="F28" s="466"/>
      <c r="G28" s="466"/>
      <c r="H28" s="466"/>
      <c r="I28" s="466"/>
      <c r="J28" s="467"/>
      <c r="K28" s="467"/>
      <c r="L28" s="467"/>
      <c r="M28" s="467"/>
      <c r="N28" s="467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1"/>
      <c r="AB28" s="462"/>
      <c r="AC28" s="462"/>
      <c r="AD28" s="463"/>
      <c r="AE28" s="461"/>
      <c r="AF28" s="462"/>
      <c r="AG28" s="462"/>
      <c r="AH28" s="463"/>
    </row>
    <row r="29" spans="1:34" ht="34.5" customHeight="1" x14ac:dyDescent="0.25">
      <c r="A29" s="464">
        <v>4</v>
      </c>
      <c r="B29" s="465"/>
      <c r="C29" s="466"/>
      <c r="D29" s="466"/>
      <c r="E29" s="466"/>
      <c r="F29" s="466"/>
      <c r="G29" s="466"/>
      <c r="H29" s="466"/>
      <c r="I29" s="466"/>
      <c r="J29" s="467"/>
      <c r="K29" s="467"/>
      <c r="L29" s="467"/>
      <c r="M29" s="467"/>
      <c r="N29" s="467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1"/>
      <c r="AB29" s="462"/>
      <c r="AC29" s="462"/>
      <c r="AD29" s="463"/>
      <c r="AE29" s="461"/>
      <c r="AF29" s="462"/>
      <c r="AG29" s="462"/>
      <c r="AH29" s="463"/>
    </row>
    <row r="30" spans="1:34" ht="34.5" customHeight="1" x14ac:dyDescent="0.25">
      <c r="A30" s="464">
        <v>5</v>
      </c>
      <c r="B30" s="465"/>
      <c r="C30" s="466"/>
      <c r="D30" s="466"/>
      <c r="E30" s="466"/>
      <c r="F30" s="466"/>
      <c r="G30" s="466"/>
      <c r="H30" s="466"/>
      <c r="I30" s="466"/>
      <c r="J30" s="467"/>
      <c r="K30" s="467"/>
      <c r="L30" s="467"/>
      <c r="M30" s="467"/>
      <c r="N30" s="467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1"/>
      <c r="AB30" s="462"/>
      <c r="AC30" s="462"/>
      <c r="AD30" s="463"/>
      <c r="AE30" s="461"/>
      <c r="AF30" s="462"/>
      <c r="AG30" s="462"/>
      <c r="AH30" s="463"/>
    </row>
    <row r="31" spans="1:34" ht="34.5" customHeight="1" x14ac:dyDescent="0.25">
      <c r="A31" s="464">
        <v>6</v>
      </c>
      <c r="B31" s="465"/>
      <c r="C31" s="466"/>
      <c r="D31" s="466"/>
      <c r="E31" s="466"/>
      <c r="F31" s="466"/>
      <c r="G31" s="466"/>
      <c r="H31" s="466"/>
      <c r="I31" s="466"/>
      <c r="J31" s="467"/>
      <c r="K31" s="467"/>
      <c r="L31" s="467"/>
      <c r="M31" s="467"/>
      <c r="N31" s="467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1"/>
      <c r="AB31" s="462"/>
      <c r="AC31" s="462"/>
      <c r="AD31" s="463"/>
      <c r="AE31" s="461"/>
      <c r="AF31" s="462"/>
      <c r="AG31" s="462"/>
      <c r="AH31" s="463"/>
    </row>
    <row r="32" spans="1:34" ht="34.5" customHeight="1" x14ac:dyDescent="0.25">
      <c r="A32" s="464">
        <v>7</v>
      </c>
      <c r="B32" s="465"/>
      <c r="C32" s="466"/>
      <c r="D32" s="466"/>
      <c r="E32" s="466"/>
      <c r="F32" s="466"/>
      <c r="G32" s="466"/>
      <c r="H32" s="466"/>
      <c r="I32" s="466"/>
      <c r="J32" s="467"/>
      <c r="K32" s="467"/>
      <c r="L32" s="467"/>
      <c r="M32" s="467"/>
      <c r="N32" s="467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1"/>
      <c r="AB32" s="462"/>
      <c r="AC32" s="462"/>
      <c r="AD32" s="463"/>
      <c r="AE32" s="461"/>
      <c r="AF32" s="462"/>
      <c r="AG32" s="462"/>
      <c r="AH32" s="463"/>
    </row>
    <row r="33" spans="1:34" ht="34.5" customHeight="1" x14ac:dyDescent="0.25">
      <c r="A33" s="464">
        <v>8</v>
      </c>
      <c r="B33" s="465"/>
      <c r="C33" s="466"/>
      <c r="D33" s="466"/>
      <c r="E33" s="466"/>
      <c r="F33" s="466"/>
      <c r="G33" s="466"/>
      <c r="H33" s="466"/>
      <c r="I33" s="461"/>
      <c r="J33" s="462"/>
      <c r="K33" s="462"/>
      <c r="L33" s="462"/>
      <c r="M33" s="462"/>
      <c r="N33" s="463"/>
      <c r="O33" s="461"/>
      <c r="P33" s="462"/>
      <c r="Q33" s="462"/>
      <c r="R33" s="462"/>
      <c r="S33" s="463"/>
      <c r="T33" s="466"/>
      <c r="U33" s="466"/>
      <c r="V33" s="466"/>
      <c r="W33" s="466"/>
      <c r="X33" s="466"/>
      <c r="Y33" s="466"/>
      <c r="Z33" s="466"/>
      <c r="AA33" s="461"/>
      <c r="AB33" s="462"/>
      <c r="AC33" s="462"/>
      <c r="AD33" s="463"/>
      <c r="AE33" s="461"/>
      <c r="AF33" s="462"/>
      <c r="AG33" s="462"/>
      <c r="AH33" s="463"/>
    </row>
    <row r="34" spans="1:34" ht="34.5" customHeight="1" x14ac:dyDescent="0.25">
      <c r="A34" s="464">
        <v>9</v>
      </c>
      <c r="B34" s="465"/>
      <c r="C34" s="466"/>
      <c r="D34" s="466"/>
      <c r="E34" s="466"/>
      <c r="F34" s="466"/>
      <c r="G34" s="466"/>
      <c r="H34" s="466"/>
      <c r="I34" s="461"/>
      <c r="J34" s="462"/>
      <c r="K34" s="462"/>
      <c r="L34" s="462"/>
      <c r="M34" s="462"/>
      <c r="N34" s="463"/>
      <c r="O34" s="461"/>
      <c r="P34" s="462"/>
      <c r="Q34" s="462"/>
      <c r="R34" s="462"/>
      <c r="S34" s="463"/>
      <c r="T34" s="466"/>
      <c r="U34" s="466"/>
      <c r="V34" s="466"/>
      <c r="W34" s="466"/>
      <c r="X34" s="466"/>
      <c r="Y34" s="466"/>
      <c r="Z34" s="466"/>
      <c r="AA34" s="461"/>
      <c r="AB34" s="462"/>
      <c r="AC34" s="462"/>
      <c r="AD34" s="463"/>
      <c r="AE34" s="461"/>
      <c r="AF34" s="462"/>
      <c r="AG34" s="462"/>
      <c r="AH34" s="463"/>
    </row>
    <row r="35" spans="1:34" ht="34.5" customHeight="1" x14ac:dyDescent="0.25">
      <c r="A35" s="464">
        <v>10</v>
      </c>
      <c r="B35" s="465"/>
      <c r="C35" s="466"/>
      <c r="D35" s="466"/>
      <c r="E35" s="466"/>
      <c r="F35" s="466"/>
      <c r="G35" s="466"/>
      <c r="H35" s="466"/>
      <c r="I35" s="461"/>
      <c r="J35" s="462"/>
      <c r="K35" s="462"/>
      <c r="L35" s="462"/>
      <c r="M35" s="462"/>
      <c r="N35" s="463"/>
      <c r="O35" s="461"/>
      <c r="P35" s="462"/>
      <c r="Q35" s="462"/>
      <c r="R35" s="462"/>
      <c r="S35" s="463"/>
      <c r="T35" s="466"/>
      <c r="U35" s="466"/>
      <c r="V35" s="466"/>
      <c r="W35" s="466"/>
      <c r="X35" s="466"/>
      <c r="Y35" s="466"/>
      <c r="Z35" s="466"/>
      <c r="AA35" s="461"/>
      <c r="AB35" s="462"/>
      <c r="AC35" s="462"/>
      <c r="AD35" s="463"/>
      <c r="AE35" s="461"/>
      <c r="AF35" s="462"/>
      <c r="AG35" s="462"/>
      <c r="AH35" s="463"/>
    </row>
    <row r="36" spans="1:34" ht="34.5" customHeight="1" x14ac:dyDescent="0.25">
      <c r="A36" s="464">
        <v>11</v>
      </c>
      <c r="B36" s="465"/>
      <c r="C36" s="466"/>
      <c r="D36" s="466"/>
      <c r="E36" s="466"/>
      <c r="F36" s="466"/>
      <c r="G36" s="466"/>
      <c r="H36" s="466"/>
      <c r="I36" s="461"/>
      <c r="J36" s="462"/>
      <c r="K36" s="462"/>
      <c r="L36" s="462"/>
      <c r="M36" s="462"/>
      <c r="N36" s="463"/>
      <c r="O36" s="461"/>
      <c r="P36" s="462"/>
      <c r="Q36" s="462"/>
      <c r="R36" s="462"/>
      <c r="S36" s="463"/>
      <c r="T36" s="466"/>
      <c r="U36" s="466"/>
      <c r="V36" s="466"/>
      <c r="W36" s="466"/>
      <c r="X36" s="466"/>
      <c r="Y36" s="466"/>
      <c r="Z36" s="466"/>
      <c r="AA36" s="461"/>
      <c r="AB36" s="462"/>
      <c r="AC36" s="462"/>
      <c r="AD36" s="463"/>
      <c r="AE36" s="461"/>
      <c r="AF36" s="462"/>
      <c r="AG36" s="462"/>
      <c r="AH36" s="463"/>
    </row>
    <row r="37" spans="1:34" ht="34.5" customHeight="1" x14ac:dyDescent="0.25">
      <c r="A37" s="464">
        <v>12</v>
      </c>
      <c r="B37" s="465"/>
      <c r="C37" s="466"/>
      <c r="D37" s="466"/>
      <c r="E37" s="466"/>
      <c r="F37" s="466"/>
      <c r="G37" s="466"/>
      <c r="H37" s="466"/>
      <c r="I37" s="461"/>
      <c r="J37" s="462"/>
      <c r="K37" s="462"/>
      <c r="L37" s="462"/>
      <c r="M37" s="462"/>
      <c r="N37" s="463"/>
      <c r="O37" s="461"/>
      <c r="P37" s="462"/>
      <c r="Q37" s="462"/>
      <c r="R37" s="462"/>
      <c r="S37" s="463"/>
      <c r="T37" s="466"/>
      <c r="U37" s="466"/>
      <c r="V37" s="466"/>
      <c r="W37" s="466"/>
      <c r="X37" s="466"/>
      <c r="Y37" s="466"/>
      <c r="Z37" s="466"/>
      <c r="AA37" s="461"/>
      <c r="AB37" s="462"/>
      <c r="AC37" s="462"/>
      <c r="AD37" s="463"/>
      <c r="AE37" s="461"/>
      <c r="AF37" s="462"/>
      <c r="AG37" s="462"/>
      <c r="AH37" s="463"/>
    </row>
    <row r="38" spans="1:34" ht="34.5" customHeight="1" x14ac:dyDescent="0.25">
      <c r="A38" s="464">
        <v>13</v>
      </c>
      <c r="B38" s="465"/>
      <c r="C38" s="466"/>
      <c r="D38" s="466"/>
      <c r="E38" s="466"/>
      <c r="F38" s="466"/>
      <c r="G38" s="466"/>
      <c r="H38" s="466"/>
      <c r="I38" s="461"/>
      <c r="J38" s="462"/>
      <c r="K38" s="462"/>
      <c r="L38" s="462"/>
      <c r="M38" s="462"/>
      <c r="N38" s="463"/>
      <c r="O38" s="461"/>
      <c r="P38" s="462"/>
      <c r="Q38" s="462"/>
      <c r="R38" s="462"/>
      <c r="S38" s="463"/>
      <c r="T38" s="466"/>
      <c r="U38" s="466"/>
      <c r="V38" s="466"/>
      <c r="W38" s="466"/>
      <c r="X38" s="466"/>
      <c r="Y38" s="466"/>
      <c r="Z38" s="466"/>
      <c r="AA38" s="461"/>
      <c r="AB38" s="462"/>
      <c r="AC38" s="462"/>
      <c r="AD38" s="463"/>
      <c r="AE38" s="461"/>
      <c r="AF38" s="462"/>
      <c r="AG38" s="462"/>
      <c r="AH38" s="463"/>
    </row>
    <row r="39" spans="1:34" ht="34.5" customHeight="1" x14ac:dyDescent="0.25">
      <c r="A39" s="464">
        <v>14</v>
      </c>
      <c r="B39" s="465"/>
      <c r="C39" s="466"/>
      <c r="D39" s="466"/>
      <c r="E39" s="466"/>
      <c r="F39" s="466"/>
      <c r="G39" s="466"/>
      <c r="H39" s="466"/>
      <c r="I39" s="461"/>
      <c r="J39" s="462"/>
      <c r="K39" s="462"/>
      <c r="L39" s="462"/>
      <c r="M39" s="462"/>
      <c r="N39" s="463"/>
      <c r="O39" s="461"/>
      <c r="P39" s="462"/>
      <c r="Q39" s="462"/>
      <c r="R39" s="462"/>
      <c r="S39" s="463"/>
      <c r="T39" s="466"/>
      <c r="U39" s="466"/>
      <c r="V39" s="466"/>
      <c r="W39" s="466"/>
      <c r="X39" s="466"/>
      <c r="Y39" s="466"/>
      <c r="Z39" s="466"/>
      <c r="AA39" s="461"/>
      <c r="AB39" s="462"/>
      <c r="AC39" s="462"/>
      <c r="AD39" s="463"/>
      <c r="AE39" s="461"/>
      <c r="AF39" s="462"/>
      <c r="AG39" s="462"/>
      <c r="AH39" s="463"/>
    </row>
    <row r="40" spans="1:34" ht="34.5" customHeight="1" x14ac:dyDescent="0.25">
      <c r="A40" s="464">
        <v>15</v>
      </c>
      <c r="B40" s="465"/>
      <c r="C40" s="466"/>
      <c r="D40" s="466"/>
      <c r="E40" s="466"/>
      <c r="F40" s="466"/>
      <c r="G40" s="466"/>
      <c r="H40" s="466"/>
      <c r="I40" s="461"/>
      <c r="J40" s="462"/>
      <c r="K40" s="462"/>
      <c r="L40" s="462"/>
      <c r="M40" s="462"/>
      <c r="N40" s="463"/>
      <c r="O40" s="461"/>
      <c r="P40" s="462"/>
      <c r="Q40" s="462"/>
      <c r="R40" s="462"/>
      <c r="S40" s="463"/>
      <c r="T40" s="466"/>
      <c r="U40" s="466"/>
      <c r="V40" s="466"/>
      <c r="W40" s="466"/>
      <c r="X40" s="466"/>
      <c r="Y40" s="466"/>
      <c r="Z40" s="466"/>
      <c r="AA40" s="461"/>
      <c r="AB40" s="462"/>
      <c r="AC40" s="462"/>
      <c r="AD40" s="463"/>
      <c r="AE40" s="461"/>
      <c r="AF40" s="462"/>
      <c r="AG40" s="462"/>
      <c r="AH40" s="463"/>
    </row>
    <row r="41" spans="1:34" ht="8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8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8.25" customHeight="1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x14ac:dyDescent="0.25">
      <c r="A44" s="340" t="str">
        <f>HLOOKUP(Deckblatt_Cover_sheet!$CV$1,Beschriftungstabelle!$A:$B,66,FALSE)</f>
        <v xml:space="preserve">Supplier Confirmation  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2"/>
      <c r="R44" s="343" t="str">
        <f>HLOOKUP(Deckblatt_Cover_sheet!$CV$1,Beschriftungstabelle!$A:$B,76,FALSE)</f>
        <v>Customer Decision</v>
      </c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5"/>
    </row>
    <row r="45" spans="1:34" ht="15" customHeight="1" x14ac:dyDescent="0.25">
      <c r="A45" s="36" t="str">
        <f>HLOOKUP(Deckblatt_Cover_sheet!$CV$1,Beschriftungstabelle!$A:$B,111,FALSE)</f>
        <v>Comments: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7"/>
      <c r="R45" s="147" t="str">
        <f>HLOOKUP(Deckblatt_Cover_sheet!$CV$1,Beschriftungstabelle!$A:$B,121,FALSE)</f>
        <v>approved</v>
      </c>
      <c r="S45" s="148"/>
      <c r="T45" s="149"/>
      <c r="U45" s="149"/>
      <c r="V45" s="149"/>
      <c r="W45" s="149"/>
      <c r="X45" s="150"/>
      <c r="Y45" s="150"/>
      <c r="Z45" s="150"/>
      <c r="AA45" s="150"/>
      <c r="AB45" s="151"/>
      <c r="AC45" s="14"/>
      <c r="AD45" s="14"/>
      <c r="AE45" s="14"/>
      <c r="AF45" s="14"/>
      <c r="AG45" s="14"/>
      <c r="AH45" s="15"/>
    </row>
    <row r="46" spans="1:34" ht="15" customHeight="1" x14ac:dyDescent="0.25">
      <c r="A46" s="346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347"/>
      <c r="R46" s="338" t="str">
        <f>HLOOKUP(Deckblatt_Cover_sheet!$CV$1,Beschriftungstabelle!$A:$B,122,FALSE)</f>
        <v xml:space="preserve">rejected, </v>
      </c>
      <c r="S46" s="339"/>
      <c r="T46" s="339"/>
      <c r="U46" s="339"/>
      <c r="V46" s="349" t="str">
        <f>HLOOKUP(Deckblatt_Cover_sheet!$CV$1,Beschriftungstabelle!$A:$B,123,FALSE)</f>
        <v>resampling required</v>
      </c>
      <c r="W46" s="349"/>
      <c r="X46" s="349"/>
      <c r="Y46" s="349"/>
      <c r="Z46" s="349"/>
      <c r="AA46" s="349"/>
      <c r="AB46" s="350"/>
      <c r="AC46" s="38"/>
      <c r="AD46" s="38"/>
      <c r="AE46" s="38"/>
      <c r="AF46" s="38"/>
      <c r="AG46" s="38"/>
      <c r="AH46" s="153"/>
    </row>
    <row r="47" spans="1:34" ht="15" customHeight="1" x14ac:dyDescent="0.25">
      <c r="A47" s="346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347"/>
      <c r="R47" s="39"/>
      <c r="S47" s="40"/>
      <c r="T47" s="40"/>
      <c r="U47" s="40"/>
      <c r="V47" s="351"/>
      <c r="W47" s="351"/>
      <c r="X47" s="351"/>
      <c r="Y47" s="351"/>
      <c r="Z47" s="351"/>
      <c r="AA47" s="351"/>
      <c r="AB47" s="352"/>
      <c r="AC47" s="40"/>
      <c r="AD47" s="40"/>
      <c r="AE47" s="40"/>
      <c r="AF47" s="40"/>
      <c r="AG47" s="40"/>
      <c r="AH47" s="41"/>
    </row>
    <row r="48" spans="1:34" ht="15" customHeight="1" x14ac:dyDescent="0.25">
      <c r="A48" s="346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347"/>
      <c r="R48" s="4" t="str">
        <f>HLOOKUP(Deckblatt_Cover_sheet!$CV$1,Beschriftungstabelle!$A:$B,111,FALSE)</f>
        <v>Comments: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6"/>
    </row>
    <row r="49" spans="1:34" ht="15" customHeight="1" x14ac:dyDescent="0.25">
      <c r="A49" s="346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347"/>
      <c r="R49" s="353"/>
      <c r="S49" s="354"/>
      <c r="T49" s="354"/>
      <c r="U49" s="354"/>
      <c r="V49" s="354"/>
      <c r="W49" s="354"/>
      <c r="X49" s="354"/>
      <c r="Y49" s="354"/>
      <c r="Z49" s="354"/>
      <c r="AA49" s="354"/>
      <c r="AB49" s="354"/>
      <c r="AC49" s="354"/>
      <c r="AD49" s="354"/>
      <c r="AE49" s="354"/>
      <c r="AF49" s="354"/>
      <c r="AG49" s="354"/>
      <c r="AH49" s="355"/>
    </row>
    <row r="50" spans="1:34" ht="15" customHeight="1" x14ac:dyDescent="0.25">
      <c r="A50" s="346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347"/>
      <c r="R50" s="353"/>
      <c r="S50" s="354"/>
      <c r="T50" s="354"/>
      <c r="U50" s="354"/>
      <c r="V50" s="354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5"/>
    </row>
    <row r="51" spans="1:34" ht="15" customHeight="1" x14ac:dyDescent="0.25">
      <c r="A51" s="346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347"/>
      <c r="R51" s="353"/>
      <c r="S51" s="354"/>
      <c r="T51" s="354"/>
      <c r="U51" s="354"/>
      <c r="V51" s="354"/>
      <c r="W51" s="354"/>
      <c r="X51" s="354"/>
      <c r="Y51" s="354"/>
      <c r="Z51" s="354"/>
      <c r="AA51" s="354"/>
      <c r="AB51" s="354"/>
      <c r="AC51" s="354"/>
      <c r="AD51" s="354"/>
      <c r="AE51" s="354"/>
      <c r="AF51" s="354"/>
      <c r="AG51" s="354"/>
      <c r="AH51" s="355"/>
    </row>
    <row r="52" spans="1:34" ht="15" customHeight="1" x14ac:dyDescent="0.25">
      <c r="A52" s="346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347"/>
      <c r="R52" s="353"/>
      <c r="S52" s="354"/>
      <c r="T52" s="354"/>
      <c r="U52" s="354"/>
      <c r="V52" s="354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5"/>
    </row>
    <row r="53" spans="1:34" ht="15" customHeight="1" x14ac:dyDescent="0.25">
      <c r="A53" s="346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347"/>
      <c r="R53" s="353"/>
      <c r="S53" s="354"/>
      <c r="T53" s="354"/>
      <c r="U53" s="354"/>
      <c r="V53" s="354"/>
      <c r="W53" s="354"/>
      <c r="X53" s="354"/>
      <c r="Y53" s="354"/>
      <c r="Z53" s="354"/>
      <c r="AA53" s="354"/>
      <c r="AB53" s="354"/>
      <c r="AC53" s="354"/>
      <c r="AD53" s="354"/>
      <c r="AE53" s="354"/>
      <c r="AF53" s="354"/>
      <c r="AG53" s="354"/>
      <c r="AH53" s="355"/>
    </row>
    <row r="54" spans="1:34" ht="15" customHeight="1" x14ac:dyDescent="0.25">
      <c r="A54" s="346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347"/>
      <c r="R54" s="353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5"/>
    </row>
    <row r="55" spans="1:34" ht="15" customHeight="1" x14ac:dyDescent="0.25">
      <c r="A55" s="346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347"/>
      <c r="R55" s="353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4"/>
      <c r="AF55" s="354"/>
      <c r="AG55" s="354"/>
      <c r="AH55" s="355"/>
    </row>
    <row r="56" spans="1:34" ht="15" customHeight="1" x14ac:dyDescent="0.25">
      <c r="A56" s="346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347"/>
      <c r="R56" s="353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5"/>
    </row>
    <row r="57" spans="1:34" ht="15" customHeight="1" x14ac:dyDescent="0.25">
      <c r="A57" s="346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347"/>
      <c r="R57" s="353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5"/>
    </row>
    <row r="58" spans="1:34" ht="15" customHeight="1" thickBot="1" x14ac:dyDescent="0.3">
      <c r="A58" s="348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214"/>
      <c r="R58" s="356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8"/>
    </row>
    <row r="59" spans="1:34" ht="15" customHeight="1" x14ac:dyDescent="0.25">
      <c r="A59" s="211" t="str">
        <f>HLOOKUP(Deckblatt_Cover_sheet!$CV$1,Beschriftungstabelle!$A:$B,90,FALSE)</f>
        <v>Name:</v>
      </c>
      <c r="B59" s="201"/>
      <c r="C59" s="201"/>
      <c r="D59" s="201"/>
      <c r="E59" s="201"/>
      <c r="F59" s="336" t="str">
        <f>IF(Deckblatt_Cover_sheet!$F$39="","",Deckblatt_Cover_sheet!$F$39)</f>
        <v/>
      </c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37"/>
      <c r="R59" s="211" t="str">
        <f>HLOOKUP(Deckblatt_Cover_sheet!$CV$1,Beschriftungstabelle!$A:$B,90,FALSE)</f>
        <v>Name:</v>
      </c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10"/>
    </row>
    <row r="60" spans="1:34" ht="15" customHeight="1" x14ac:dyDescent="0.25">
      <c r="A60" s="219" t="str">
        <f>HLOOKUP(Deckblatt_Cover_sheet!$CV$1,Beschriftungstabelle!$A:$B,70,FALSE)</f>
        <v>Department:</v>
      </c>
      <c r="B60" s="199"/>
      <c r="C60" s="199"/>
      <c r="D60" s="199"/>
      <c r="E60" s="199"/>
      <c r="F60" s="200" t="str">
        <f>IF(Deckblatt_Cover_sheet!$F$40="","",Deckblatt_Cover_sheet!$F$40)</f>
        <v/>
      </c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321"/>
      <c r="R60" s="219" t="str">
        <f>HLOOKUP(Deckblatt_Cover_sheet!$CV$1,Beschriftungstabelle!$A:$B,70,FALSE)</f>
        <v>Department:</v>
      </c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322"/>
    </row>
    <row r="61" spans="1:34" ht="15" customHeight="1" x14ac:dyDescent="0.25">
      <c r="A61" s="219" t="str">
        <f>HLOOKUP(Deckblatt_Cover_sheet!$CV$1,Beschriftungstabelle!$A:$B,69,FALSE)</f>
        <v>Telephone:</v>
      </c>
      <c r="B61" s="199"/>
      <c r="C61" s="199"/>
      <c r="D61" s="199"/>
      <c r="E61" s="199"/>
      <c r="F61" s="200" t="str">
        <f>IF(Deckblatt_Cover_sheet!$S$39="","",Deckblatt_Cover_sheet!$S$39)</f>
        <v/>
      </c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321"/>
      <c r="R61" s="219" t="str">
        <f>HLOOKUP(Deckblatt_Cover_sheet!$CV$1,Beschriftungstabelle!$A:$B,69,FALSE)</f>
        <v>Telephone:</v>
      </c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322"/>
    </row>
    <row r="62" spans="1:34" ht="15" customHeight="1" x14ac:dyDescent="0.25">
      <c r="A62" s="219" t="str">
        <f>HLOOKUP(Deckblatt_Cover_sheet!$CV$1,Beschriftungstabelle!$A:$B,104,FALSE)</f>
        <v>FAX:</v>
      </c>
      <c r="B62" s="199"/>
      <c r="C62" s="199"/>
      <c r="D62" s="199"/>
      <c r="E62" s="199"/>
      <c r="F62" s="200" t="str">
        <f>IF(Deckblatt_Cover_sheet!$S$40="","",IF(ISERROR(FIND("/",Deckblatt_Cover_sheet!$S$40,1)),IF(ISERROR(FIND("@",Deckblatt_Cover_sheet!$S$40,1)),Deckblatt_Cover_sheet!$S$40,""),LEFT(Deckblatt_Cover_sheet!$S$40,FIND("/",Deckblatt_Cover_sheet!$S$40,1)-1)))</f>
        <v/>
      </c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321"/>
      <c r="R62" s="219" t="str">
        <f>HLOOKUP(Deckblatt_Cover_sheet!$CV$1,Beschriftungstabelle!$A:$B,104,FALSE)</f>
        <v>FAX:</v>
      </c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322"/>
    </row>
    <row r="63" spans="1:34" ht="15" customHeight="1" x14ac:dyDescent="0.25">
      <c r="A63" s="219" t="str">
        <f>HLOOKUP(Deckblatt_Cover_sheet!$CV$1,Beschriftungstabelle!$A:$B,105,FALSE)</f>
        <v>E-Mail:</v>
      </c>
      <c r="B63" s="199"/>
      <c r="C63" s="199"/>
      <c r="D63" s="199"/>
      <c r="E63" s="199"/>
      <c r="F63" s="200" t="str">
        <f>IF(Deckblatt_Cover_sheet!$S$40="","",IF(ISERROR(FIND("/",Deckblatt_Cover_sheet!$S$40,1)),IF(ISERROR(FIND("@",Deckblatt_Cover_sheet!$S$40,1)),Deckblatt_Cover_sheet!$S$40,""),RIGHT(Deckblatt_Cover_sheet!$S$40,(LEN(Deckblatt_Cover_sheet!$S$40)-FIND("/",Deckblatt_Cover_sheet!$S$40,1)))))</f>
        <v/>
      </c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321"/>
      <c r="R63" s="219" t="str">
        <f>HLOOKUP(Deckblatt_Cover_sheet!$CV$1,Beschriftungstabelle!$A:$B,105,FALSE)</f>
        <v>E-Mail:</v>
      </c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322"/>
    </row>
    <row r="64" spans="1:34" ht="15" customHeight="1" x14ac:dyDescent="0.25">
      <c r="A64" s="32"/>
      <c r="B64" s="31"/>
      <c r="C64" s="31"/>
      <c r="D64" s="31"/>
      <c r="E64" s="31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6"/>
      <c r="R64" s="32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5"/>
    </row>
    <row r="65" spans="1:34" ht="15" customHeight="1" thickBot="1" x14ac:dyDescent="0.3">
      <c r="A65" s="276" t="str">
        <f>HLOOKUP(Deckblatt_Cover_sheet!$CV$1,Beschriftungstabelle!$A:$B,95,FALSE)</f>
        <v>Date:</v>
      </c>
      <c r="B65" s="277"/>
      <c r="C65" s="277"/>
      <c r="D65" s="277"/>
      <c r="E65" s="316"/>
      <c r="F65" s="316"/>
      <c r="G65" s="316"/>
      <c r="H65" s="277" t="str">
        <f>HLOOKUP(Deckblatt_Cover_sheet!$CV$1,Beschriftungstabelle!$A:$B,96,FALSE)</f>
        <v>Signature:</v>
      </c>
      <c r="I65" s="277"/>
      <c r="J65" s="277"/>
      <c r="K65" s="277"/>
      <c r="L65" s="277"/>
      <c r="M65" s="448"/>
      <c r="N65" s="448"/>
      <c r="O65" s="448"/>
      <c r="P65" s="448"/>
      <c r="Q65" s="449"/>
      <c r="R65" s="276" t="str">
        <f>HLOOKUP(Deckblatt_Cover_sheet!$CV$1,Beschriftungstabelle!$A:$B,95,FALSE)</f>
        <v>Date:</v>
      </c>
      <c r="S65" s="277"/>
      <c r="T65" s="277"/>
      <c r="U65" s="277"/>
      <c r="V65" s="277"/>
      <c r="W65" s="8"/>
      <c r="X65" s="8"/>
      <c r="Y65" s="277" t="str">
        <f>HLOOKUP(Deckblatt_Cover_sheet!$CV$1,Beschriftungstabelle!$A:$B,96,FALSE)</f>
        <v>Signature:</v>
      </c>
      <c r="Z65" s="277"/>
      <c r="AA65" s="277"/>
      <c r="AB65" s="277"/>
      <c r="AC65" s="277"/>
      <c r="AD65" s="319"/>
      <c r="AE65" s="319"/>
      <c r="AF65" s="319"/>
      <c r="AG65" s="319"/>
      <c r="AH65" s="320"/>
    </row>
    <row r="66" spans="1:34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</sheetData>
  <mergeCells count="202">
    <mergeCell ref="B1:Q1"/>
    <mergeCell ref="V1:W1"/>
    <mergeCell ref="X1:Z1"/>
    <mergeCell ref="AB1:AC1"/>
    <mergeCell ref="AD1:AG1"/>
    <mergeCell ref="C3:D3"/>
    <mergeCell ref="E3:F3"/>
    <mergeCell ref="G3:H3"/>
    <mergeCell ref="I3:J3"/>
    <mergeCell ref="B8:Q8"/>
    <mergeCell ref="S8:AH8"/>
    <mergeCell ref="B9:Q9"/>
    <mergeCell ref="S9:AH9"/>
    <mergeCell ref="B10:Q10"/>
    <mergeCell ref="S10:AH10"/>
    <mergeCell ref="B5:Q5"/>
    <mergeCell ref="S5:AH5"/>
    <mergeCell ref="B6:Q6"/>
    <mergeCell ref="S6:AH6"/>
    <mergeCell ref="B7:Q7"/>
    <mergeCell ref="S7:AH7"/>
    <mergeCell ref="A16:Q16"/>
    <mergeCell ref="R16:AH16"/>
    <mergeCell ref="A17:J17"/>
    <mergeCell ref="K17:Q17"/>
    <mergeCell ref="R17:W17"/>
    <mergeCell ref="X17:AH17"/>
    <mergeCell ref="B11:Q11"/>
    <mergeCell ref="S11:AH11"/>
    <mergeCell ref="B12:Q12"/>
    <mergeCell ref="S12:AH12"/>
    <mergeCell ref="A15:Q15"/>
    <mergeCell ref="R15:AH15"/>
    <mergeCell ref="A20:D20"/>
    <mergeCell ref="E20:Q20"/>
    <mergeCell ref="R20:U20"/>
    <mergeCell ref="V20:AH20"/>
    <mergeCell ref="A21:F21"/>
    <mergeCell ref="G21:Q21"/>
    <mergeCell ref="R21:W21"/>
    <mergeCell ref="X21:AH21"/>
    <mergeCell ref="AA18:AB18"/>
    <mergeCell ref="AC18:AH18"/>
    <mergeCell ref="A19:D19"/>
    <mergeCell ref="E19:Q19"/>
    <mergeCell ref="R19:U19"/>
    <mergeCell ref="V19:AH19"/>
    <mergeCell ref="A18:D18"/>
    <mergeCell ref="E18:K18"/>
    <mergeCell ref="L18:M18"/>
    <mergeCell ref="N18:Q18"/>
    <mergeCell ref="R18:U18"/>
    <mergeCell ref="V18:Z18"/>
    <mergeCell ref="AE25:AH25"/>
    <mergeCell ref="A26:B26"/>
    <mergeCell ref="C26:H26"/>
    <mergeCell ref="I26:N26"/>
    <mergeCell ref="O26:S26"/>
    <mergeCell ref="T26:Z26"/>
    <mergeCell ref="AA26:AD26"/>
    <mergeCell ref="AE26:AH26"/>
    <mergeCell ref="A22:F22"/>
    <mergeCell ref="G22:Q22"/>
    <mergeCell ref="R22:W22"/>
    <mergeCell ref="X22:AH22"/>
    <mergeCell ref="A25:B25"/>
    <mergeCell ref="C25:H25"/>
    <mergeCell ref="I25:N25"/>
    <mergeCell ref="O25:S25"/>
    <mergeCell ref="T25:Z25"/>
    <mergeCell ref="AA25:AD25"/>
    <mergeCell ref="AE27:AH27"/>
    <mergeCell ref="A28:B28"/>
    <mergeCell ref="C28:H28"/>
    <mergeCell ref="I28:N28"/>
    <mergeCell ref="O28:S28"/>
    <mergeCell ref="T28:Z28"/>
    <mergeCell ref="AA28:AD28"/>
    <mergeCell ref="AE28:AH28"/>
    <mergeCell ref="A27:B27"/>
    <mergeCell ref="C27:H27"/>
    <mergeCell ref="I27:N27"/>
    <mergeCell ref="O27:S27"/>
    <mergeCell ref="T27:Z27"/>
    <mergeCell ref="AA27:AD27"/>
    <mergeCell ref="AE29:AH29"/>
    <mergeCell ref="A30:B30"/>
    <mergeCell ref="C30:H30"/>
    <mergeCell ref="I30:N30"/>
    <mergeCell ref="O30:S30"/>
    <mergeCell ref="T30:Z30"/>
    <mergeCell ref="AA30:AD30"/>
    <mergeCell ref="AE30:AH30"/>
    <mergeCell ref="A29:B29"/>
    <mergeCell ref="C29:H29"/>
    <mergeCell ref="I29:N29"/>
    <mergeCell ref="O29:S29"/>
    <mergeCell ref="T29:Z29"/>
    <mergeCell ref="AA29:AD29"/>
    <mergeCell ref="AE31:AH31"/>
    <mergeCell ref="A32:B32"/>
    <mergeCell ref="C32:H32"/>
    <mergeCell ref="I32:N32"/>
    <mergeCell ref="O32:S32"/>
    <mergeCell ref="T32:Z32"/>
    <mergeCell ref="AA32:AD32"/>
    <mergeCell ref="AE32:AH32"/>
    <mergeCell ref="A31:B31"/>
    <mergeCell ref="C31:H31"/>
    <mergeCell ref="I31:N31"/>
    <mergeCell ref="O31:S31"/>
    <mergeCell ref="T31:Z31"/>
    <mergeCell ref="AA31:AD31"/>
    <mergeCell ref="AE33:AH33"/>
    <mergeCell ref="A34:B34"/>
    <mergeCell ref="C34:H34"/>
    <mergeCell ref="I35:N35"/>
    <mergeCell ref="O35:S35"/>
    <mergeCell ref="T34:Z34"/>
    <mergeCell ref="AA34:AD34"/>
    <mergeCell ref="AE34:AH34"/>
    <mergeCell ref="A33:B33"/>
    <mergeCell ref="C33:H33"/>
    <mergeCell ref="I34:N34"/>
    <mergeCell ref="O34:S34"/>
    <mergeCell ref="T33:Z33"/>
    <mergeCell ref="AA33:AD33"/>
    <mergeCell ref="I33:N33"/>
    <mergeCell ref="O33:S33"/>
    <mergeCell ref="AE35:AH35"/>
    <mergeCell ref="A36:B36"/>
    <mergeCell ref="C36:H36"/>
    <mergeCell ref="I37:N37"/>
    <mergeCell ref="O37:S37"/>
    <mergeCell ref="T36:Z36"/>
    <mergeCell ref="AA36:AD36"/>
    <mergeCell ref="AE36:AH36"/>
    <mergeCell ref="A35:B35"/>
    <mergeCell ref="C35:H35"/>
    <mergeCell ref="I36:N36"/>
    <mergeCell ref="O36:S36"/>
    <mergeCell ref="T35:Z35"/>
    <mergeCell ref="AA35:AD35"/>
    <mergeCell ref="AE37:AH37"/>
    <mergeCell ref="A38:B38"/>
    <mergeCell ref="C38:H38"/>
    <mergeCell ref="I39:N39"/>
    <mergeCell ref="O39:S39"/>
    <mergeCell ref="T38:Z38"/>
    <mergeCell ref="AA38:AD38"/>
    <mergeCell ref="AE38:AH38"/>
    <mergeCell ref="A37:B37"/>
    <mergeCell ref="C37:H37"/>
    <mergeCell ref="I38:N38"/>
    <mergeCell ref="O38:S38"/>
    <mergeCell ref="T37:Z37"/>
    <mergeCell ref="A39:B39"/>
    <mergeCell ref="C39:H39"/>
    <mergeCell ref="T39:Z39"/>
    <mergeCell ref="AA39:AD39"/>
    <mergeCell ref="AA37:AD37"/>
    <mergeCell ref="A44:Q44"/>
    <mergeCell ref="R44:AH44"/>
    <mergeCell ref="A46:Q58"/>
    <mergeCell ref="R46:U46"/>
    <mergeCell ref="V46:AB47"/>
    <mergeCell ref="R49:AH58"/>
    <mergeCell ref="AE39:AH39"/>
    <mergeCell ref="A40:B40"/>
    <mergeCell ref="C40:H40"/>
    <mergeCell ref="T40:Z40"/>
    <mergeCell ref="AA40:AD40"/>
    <mergeCell ref="AE40:AH40"/>
    <mergeCell ref="I40:N40"/>
    <mergeCell ref="O40:S40"/>
    <mergeCell ref="A61:E61"/>
    <mergeCell ref="F61:Q61"/>
    <mergeCell ref="R61:V61"/>
    <mergeCell ref="W61:AH61"/>
    <mergeCell ref="A62:E62"/>
    <mergeCell ref="F62:Q62"/>
    <mergeCell ref="R62:V62"/>
    <mergeCell ref="W62:AH62"/>
    <mergeCell ref="A59:E59"/>
    <mergeCell ref="F59:Q59"/>
    <mergeCell ref="R59:V59"/>
    <mergeCell ref="W59:AH59"/>
    <mergeCell ref="A60:E60"/>
    <mergeCell ref="F60:Q60"/>
    <mergeCell ref="R60:V60"/>
    <mergeCell ref="W60:AH60"/>
    <mergeCell ref="AD65:AH65"/>
    <mergeCell ref="A63:E63"/>
    <mergeCell ref="F63:Q63"/>
    <mergeCell ref="R63:V63"/>
    <mergeCell ref="W63:AH63"/>
    <mergeCell ref="A65:D65"/>
    <mergeCell ref="E65:G65"/>
    <mergeCell ref="H65:L65"/>
    <mergeCell ref="M65:Q65"/>
    <mergeCell ref="R65:V65"/>
    <mergeCell ref="Y65:AC65"/>
  </mergeCells>
  <conditionalFormatting sqref="AA26:AD40">
    <cfRule type="cellIs" dxfId="11" priority="1" operator="equal">
      <formula>"frei ohne Auflagen"</formula>
    </cfRule>
    <cfRule type="cellIs" dxfId="10" priority="2" operator="equal">
      <formula>"frei mit Auflagen"</formula>
    </cfRule>
    <cfRule type="cellIs" dxfId="9" priority="3" operator="equal">
      <formula>"nicht frei"</formula>
    </cfRule>
  </conditionalFormatting>
  <dataValidations disablePrompts="1" count="1">
    <dataValidation type="list" allowBlank="1" showInputMessage="1" showErrorMessage="1" sqref="AA26:AD40" xr:uid="{00000000-0002-0000-0700-000000000000}">
      <formula1>"frei ohne Auflagen, frei mit Auflagen, nicht frei"</formula1>
    </dataValidation>
  </dataValidations>
  <printOptions horizontalCentered="1"/>
  <pageMargins left="0.27559055118110198" right="0.23622047244094499" top="0.82677165354330695" bottom="0.39370078740157499" header="0.118110236220472" footer="0.118110236220472"/>
  <pageSetup paperSize="9" scale="60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rowBreaks count="1" manualBreakCount="1">
    <brk id="40" max="3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9525</xdr:rowOff>
                  </from>
                  <to>
                    <xdr:col>0</xdr:col>
                    <xdr:colOff>190500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9525</xdr:rowOff>
                  </from>
                  <to>
                    <xdr:col>0</xdr:col>
                    <xdr:colOff>190500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190500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8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180975</xdr:rowOff>
                  </from>
                  <to>
                    <xdr:col>0</xdr:col>
                    <xdr:colOff>190500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9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0</xdr:rowOff>
                  </from>
                  <to>
                    <xdr:col>0</xdr:col>
                    <xdr:colOff>190500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0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190500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1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0</xdr:rowOff>
                  </from>
                  <to>
                    <xdr:col>0</xdr:col>
                    <xdr:colOff>190500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2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0</xdr:col>
                    <xdr:colOff>190500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3" name="Check Box 9">
              <controlPr defaultSize="0" autoFill="0" autoLine="0" autoPict="0">
                <anchor moveWithCells="1">
                  <from>
                    <xdr:col>17</xdr:col>
                    <xdr:colOff>28575</xdr:colOff>
                    <xdr:row>6</xdr:row>
                    <xdr:rowOff>9525</xdr:rowOff>
                  </from>
                  <to>
                    <xdr:col>17</xdr:col>
                    <xdr:colOff>219075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4" name="Check Box 10">
              <controlPr defaultSize="0" autoFill="0" autoLine="0" autoPict="0">
                <anchor moveWithCells="1">
                  <from>
                    <xdr:col>17</xdr:col>
                    <xdr:colOff>28575</xdr:colOff>
                    <xdr:row>5</xdr:row>
                    <xdr:rowOff>9525</xdr:rowOff>
                  </from>
                  <to>
                    <xdr:col>17</xdr:col>
                    <xdr:colOff>219075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5" name="Check Box 11">
              <controlPr defaultSize="0" autoFill="0" autoLine="0" autoPict="0">
                <anchor moveWithCells="1">
                  <from>
                    <xdr:col>17</xdr:col>
                    <xdr:colOff>28575</xdr:colOff>
                    <xdr:row>4</xdr:row>
                    <xdr:rowOff>0</xdr:rowOff>
                  </from>
                  <to>
                    <xdr:col>17</xdr:col>
                    <xdr:colOff>219075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6" name="Check Box 12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180975</xdr:rowOff>
                  </from>
                  <to>
                    <xdr:col>17</xdr:col>
                    <xdr:colOff>219075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7" name="Check Box 13">
              <controlPr defaultSize="0" autoFill="0" autoLine="0" autoPict="0">
                <anchor moveWithCells="1">
                  <from>
                    <xdr:col>17</xdr:col>
                    <xdr:colOff>28575</xdr:colOff>
                    <xdr:row>8</xdr:row>
                    <xdr:rowOff>0</xdr:rowOff>
                  </from>
                  <to>
                    <xdr:col>17</xdr:col>
                    <xdr:colOff>219075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8" name="Check Box 14">
              <controlPr defaultSize="0" autoFill="0" autoLine="0" autoPict="0">
                <anchor moveWithCells="1">
                  <from>
                    <xdr:col>17</xdr:col>
                    <xdr:colOff>28575</xdr:colOff>
                    <xdr:row>11</xdr:row>
                    <xdr:rowOff>9525</xdr:rowOff>
                  </from>
                  <to>
                    <xdr:col>17</xdr:col>
                    <xdr:colOff>219075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9" name="Check Box 15">
              <controlPr defaultSize="0" autoFill="0" autoLine="0" autoPict="0">
                <anchor moveWithCells="1">
                  <from>
                    <xdr:col>17</xdr:col>
                    <xdr:colOff>28575</xdr:colOff>
                    <xdr:row>10</xdr:row>
                    <xdr:rowOff>0</xdr:rowOff>
                  </from>
                  <to>
                    <xdr:col>17</xdr:col>
                    <xdr:colOff>219075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20" name="Check Box 16">
              <controlPr defaultSize="0" autoFill="0" autoLine="0" autoPict="0">
                <anchor moveWithCells="1">
                  <from>
                    <xdr:col>17</xdr:col>
                    <xdr:colOff>28575</xdr:colOff>
                    <xdr:row>7</xdr:row>
                    <xdr:rowOff>9525</xdr:rowOff>
                  </from>
                  <to>
                    <xdr:col>17</xdr:col>
                    <xdr:colOff>219075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1" name="Check Box 17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200025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2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44</xdr:row>
                    <xdr:rowOff>19050</xdr:rowOff>
                  </from>
                  <to>
                    <xdr:col>28</xdr:col>
                    <xdr:colOff>200025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3" name="Check Box 19">
              <controlPr defaultSize="0" autoFill="0" autoLine="0" autoPict="0">
                <anchor moveWithCells="1">
                  <from>
                    <xdr:col>28</xdr:col>
                    <xdr:colOff>19050</xdr:colOff>
                    <xdr:row>45</xdr:row>
                    <xdr:rowOff>19050</xdr:rowOff>
                  </from>
                  <to>
                    <xdr:col>28</xdr:col>
                    <xdr:colOff>209550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N44"/>
  <sheetViews>
    <sheetView view="pageLayout" zoomScaleNormal="115" zoomScaleSheetLayoutView="85" workbookViewId="0">
      <selection sqref="A1:G1"/>
    </sheetView>
  </sheetViews>
  <sheetFormatPr defaultColWidth="11.42578125" defaultRowHeight="15" x14ac:dyDescent="0.25"/>
  <cols>
    <col min="1" max="1" width="5" customWidth="1"/>
    <col min="2" max="2" width="17.42578125" customWidth="1"/>
    <col min="3" max="3" width="15.42578125" customWidth="1"/>
    <col min="4" max="6" width="7.7109375" customWidth="1"/>
    <col min="7" max="7" width="5" customWidth="1"/>
    <col min="8" max="8" width="18.7109375" customWidth="1"/>
    <col min="9" max="9" width="15.5703125" customWidth="1"/>
    <col min="10" max="10" width="16.28515625" customWidth="1"/>
    <col min="11" max="11" width="17.7109375" customWidth="1"/>
    <col min="12" max="12" width="19.42578125" customWidth="1"/>
  </cols>
  <sheetData>
    <row r="1" spans="1:14" ht="50.25" customHeight="1" x14ac:dyDescent="0.25">
      <c r="A1" s="553" t="str">
        <f>HLOOKUP(Deckblatt_Cover_sheet!$CV$1,Beschriftungstabelle!$A:$B,254,FALSE)</f>
        <v>List of materials</v>
      </c>
      <c r="B1" s="553"/>
      <c r="C1" s="553"/>
      <c r="D1" s="553"/>
      <c r="E1" s="553"/>
      <c r="F1" s="553"/>
      <c r="G1" s="553"/>
      <c r="H1" s="137" t="str">
        <f>HLOOKUP(Deckblatt_Cover_sheet!$CV$1,Beschriftungstabelle!$A:$B,107,FALSE)</f>
        <v>Status:</v>
      </c>
      <c r="I1" s="154"/>
      <c r="J1" s="137" t="str">
        <f>HLOOKUP(Deckblatt_Cover_sheet!$CV$1,Beschriftungstabelle!$A:$B,108,FALSE)</f>
        <v>Date:</v>
      </c>
      <c r="K1" s="543"/>
      <c r="L1" s="544"/>
      <c r="M1" s="58"/>
      <c r="N1" s="58"/>
    </row>
    <row r="2" spans="1:14" ht="9" customHeight="1" thickBot="1" x14ac:dyDescent="0.3">
      <c r="A2" s="58"/>
      <c r="B2" s="113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5.5" customHeight="1" x14ac:dyDescent="0.25">
      <c r="A3" s="558" t="str">
        <f>HLOOKUP(Deckblatt_Cover_sheet!$CV$1,Beschriftungstabelle!$A:$B,50,FALSE)</f>
        <v>Supplier/ Production plant:</v>
      </c>
      <c r="B3" s="559"/>
      <c r="C3" s="554" t="str">
        <f>IF(Deckblatt_Cover_sheet!L27="","",Deckblatt_Cover_sheet!L27)</f>
        <v/>
      </c>
      <c r="D3" s="554"/>
      <c r="E3" s="554"/>
      <c r="F3" s="554"/>
      <c r="G3" s="555"/>
      <c r="H3" s="545" t="str">
        <f>HLOOKUP(Deckblatt_Cover_sheet!$CV$1,Beschriftungstabelle!$A:$B,52,FALSE)</f>
        <v>Customer:</v>
      </c>
      <c r="I3" s="546"/>
      <c r="J3" s="547"/>
      <c r="K3" s="548"/>
      <c r="L3" s="549"/>
      <c r="M3" s="120"/>
      <c r="N3" s="114"/>
    </row>
    <row r="4" spans="1:14" ht="24" customHeight="1" x14ac:dyDescent="0.25">
      <c r="A4" s="560"/>
      <c r="B4" s="561"/>
      <c r="C4" s="556"/>
      <c r="D4" s="556"/>
      <c r="E4" s="556"/>
      <c r="F4" s="556"/>
      <c r="G4" s="557"/>
      <c r="H4" s="535" t="str">
        <f>HLOOKUP(Deckblatt_Cover_sheet!$CV$1,Beschriftungstabelle!$A:$B,101,FALSE)</f>
        <v>Identification number:</v>
      </c>
      <c r="I4" s="536"/>
      <c r="J4" s="550"/>
      <c r="K4" s="551"/>
      <c r="L4" s="552"/>
      <c r="M4" s="58"/>
      <c r="N4" s="58"/>
    </row>
    <row r="5" spans="1:14" ht="24" customHeight="1" x14ac:dyDescent="0.25">
      <c r="A5" s="533" t="str">
        <f>HLOOKUP(Deckblatt_Cover_sheet!$CV$1,Beschriftungstabelle!$A:$B,55,FALSE)</f>
        <v>Report No.:</v>
      </c>
      <c r="B5" s="534"/>
      <c r="C5" s="541" t="str">
        <f>IF(Deckblatt_Cover_sheet!AU29="","",Deckblatt_Cover_sheet!AU29)</f>
        <v/>
      </c>
      <c r="D5" s="541"/>
      <c r="E5" s="542" t="str">
        <f>HLOOKUP(Deckblatt_Cover_sheet!$CV$1,Beschriftungstabelle!$A:$B,56,FALSE)</f>
        <v>Index:</v>
      </c>
      <c r="F5" s="542"/>
      <c r="G5" s="156" t="str">
        <f>IF(Deckblatt_Cover_sheet!BD29="","",Deckblatt_Cover_sheet!BD29)</f>
        <v/>
      </c>
      <c r="H5" s="535" t="str">
        <f>HLOOKUP(Deckblatt_Cover_sheet!$CV$1,Beschriftungstabelle!$A:$B,55,FALSE)</f>
        <v>Report No.:</v>
      </c>
      <c r="I5" s="536"/>
      <c r="J5" s="157"/>
      <c r="K5" s="155" t="str">
        <f>HLOOKUP(Deckblatt_Cover_sheet!$CV$1,Beschriftungstabelle!$A:$B,56,FALSE)</f>
        <v>Index:</v>
      </c>
      <c r="L5" s="158"/>
      <c r="M5" s="58"/>
      <c r="N5" s="58"/>
    </row>
    <row r="6" spans="1:14" ht="15" customHeight="1" x14ac:dyDescent="0.25">
      <c r="A6" s="523" t="str">
        <f>HLOOKUP(Deckblatt_Cover_sheet!$CV$1,Beschriftungstabelle!$A:$B,53,FALSE)</f>
        <v>Description:</v>
      </c>
      <c r="B6" s="524"/>
      <c r="C6" s="537" t="str">
        <f>IF(Deckblatt_Cover_sheet!F29="","",Deckblatt_Cover_sheet!F29)</f>
        <v/>
      </c>
      <c r="D6" s="537"/>
      <c r="E6" s="537"/>
      <c r="F6" s="537"/>
      <c r="G6" s="538"/>
      <c r="H6" s="539" t="str">
        <f>HLOOKUP(Deckblatt_Cover_sheet!$CV$1,Beschriftungstabelle!$A:$B,53,FALSE)</f>
        <v>Description:</v>
      </c>
      <c r="I6" s="540"/>
      <c r="J6" s="468"/>
      <c r="K6" s="469"/>
      <c r="L6" s="470"/>
      <c r="M6" s="58"/>
      <c r="N6" s="58"/>
    </row>
    <row r="7" spans="1:14" ht="24" customHeight="1" x14ac:dyDescent="0.25">
      <c r="A7" s="516" t="str">
        <f>HLOOKUP(Deckblatt_Cover_sheet!$CV$1,Beschriftungstabelle!$A:$B,57,FALSE)</f>
        <v>Part number:</v>
      </c>
      <c r="B7" s="517"/>
      <c r="C7" s="518" t="str">
        <f>IF(Deckblatt_Cover_sheet!F31="","",Deckblatt_Cover_sheet!F31)</f>
        <v/>
      </c>
      <c r="D7" s="518"/>
      <c r="E7" s="518"/>
      <c r="F7" s="519"/>
      <c r="G7" s="520"/>
      <c r="H7" s="521" t="str">
        <f>HLOOKUP(Deckblatt_Cover_sheet!$CV$1,Beschriftungstabelle!$A:$B,57,FALSE)</f>
        <v>Part number:</v>
      </c>
      <c r="I7" s="522"/>
      <c r="J7" s="471"/>
      <c r="K7" s="472"/>
      <c r="L7" s="473"/>
      <c r="M7" s="58"/>
      <c r="N7" s="58"/>
    </row>
    <row r="8" spans="1:14" ht="24.75" customHeight="1" x14ac:dyDescent="0.25">
      <c r="A8" s="523" t="str">
        <f>HLOOKUP(Deckblatt_Cover_sheet!$CV$1,Beschriftungstabelle!$A:$B,60,FALSE)</f>
        <v>Drawing Number:</v>
      </c>
      <c r="B8" s="524"/>
      <c r="C8" s="518" t="str">
        <f>IF(Deckblatt_Cover_sheet!I33="","",Deckblatt_Cover_sheet!I33)</f>
        <v/>
      </c>
      <c r="D8" s="518"/>
      <c r="E8" s="518"/>
      <c r="F8" s="519"/>
      <c r="G8" s="520"/>
      <c r="H8" s="521" t="str">
        <f>HLOOKUP(Deckblatt_Cover_sheet!$CV$1,Beschriftungstabelle!$A:$B,60,FALSE)</f>
        <v>Drawing Number:</v>
      </c>
      <c r="I8" s="522"/>
      <c r="J8" s="471"/>
      <c r="K8" s="472"/>
      <c r="L8" s="473"/>
      <c r="M8" s="58"/>
      <c r="N8" s="58"/>
    </row>
    <row r="9" spans="1:14" ht="27.75" customHeight="1" thickBot="1" x14ac:dyDescent="0.3">
      <c r="A9" s="525" t="str">
        <f>HLOOKUP(Deckblatt_Cover_sheet!$CV$1,Beschriftungstabelle!$A:$B,63,FALSE)</f>
        <v>Status/ Date:</v>
      </c>
      <c r="B9" s="526"/>
      <c r="C9" s="527" t="s">
        <v>28</v>
      </c>
      <c r="D9" s="527"/>
      <c r="E9" s="527"/>
      <c r="F9" s="527"/>
      <c r="G9" s="528"/>
      <c r="H9" s="529" t="str">
        <f>HLOOKUP(Deckblatt_Cover_sheet!$CV$1,Beschriftungstabelle!$A:$B,63,FALSE)</f>
        <v>Status/ Date:</v>
      </c>
      <c r="I9" s="530"/>
      <c r="J9" s="474"/>
      <c r="K9" s="475"/>
      <c r="L9" s="476"/>
      <c r="M9" s="58"/>
      <c r="N9" s="58"/>
    </row>
    <row r="10" spans="1:14" ht="9" customHeight="1" thickBot="1" x14ac:dyDescent="0.3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ht="26.25" customHeight="1" x14ac:dyDescent="0.25">
      <c r="A11" s="531" t="str">
        <f>HLOOKUP(Deckblatt_Cover_sheet!$CV$1,Beschriftungstabelle!$A:$B,255,FALSE)</f>
        <v>Position No.:</v>
      </c>
      <c r="B11" s="510" t="str">
        <f>HLOOKUP(Deckblatt_Cover_sheet!$CV$1,Beschriftungstabelle!$A:$B,256,FALSE)</f>
        <v>Part No.
Supplier/ Customer</v>
      </c>
      <c r="C11" s="510" t="str">
        <f>HLOOKUP(Deckblatt_Cover_sheet!$CV$1,Beschriftungstabelle!$A:$B,257,FALSE)</f>
        <v>Part Designation
Supplier/ Customer</v>
      </c>
      <c r="D11" s="508" t="str">
        <f>HLOOKUP(Deckblatt_Cover_sheet!$CV$1,Beschriftungstabelle!$A:$B,258,FALSE)</f>
        <v>Change Level/ ZGS</v>
      </c>
      <c r="E11" s="508" t="str">
        <f>HLOOKUP(Deckblatt_Cover_sheet!$CV$1,Beschriftungstabelle!$A:$B,259,FALSE)</f>
        <v>Q Status</v>
      </c>
      <c r="F11" s="508" t="str">
        <f>HLOOKUP(Deckblatt_Cover_sheet!$CV$1,Beschriftungstabelle!$A:$B,260,FALSE)</f>
        <v>Special Charateristics (CC/SC)</v>
      </c>
      <c r="G11" s="508" t="str">
        <f>HLOOKUP(Deckblatt_Cover_sheet!$CV$1,Beschriftungstabelle!$A:$B,261,FALSE)</f>
        <v>Weight in g</v>
      </c>
      <c r="H11" s="508" t="str">
        <f>HLOOKUP(Deckblatt_Cover_sheet!$CV$1,Beschriftungstabelle!$A:$B,262,FALSE)</f>
        <v>Material group
Join Technology/ Type of Coating*</v>
      </c>
      <c r="I11" s="508" t="str">
        <f>HLOOKUP(Deckblatt_Cover_sheet!$CV$1,Beschriftungstabelle!$A:$B,263,FALSE)</f>
        <v>Trade name raw material/ Coating Material</v>
      </c>
      <c r="J11" s="510" t="str">
        <f>HLOOKUP(Deckblatt_Cover_sheet!$CV$1,Beschriftungstabelle!$A:$B,264,FALSE)</f>
        <v>Raw materials Supplier/ Coating Material</v>
      </c>
      <c r="K11" s="512" t="str">
        <f>HLOOKUP(Deckblatt_Cover_sheet!$CV$1,Beschriftungstabelle!$A:$B,265,FALSE)</f>
        <v>Producer of the Material Part + Production location/ Coater + Coating location</v>
      </c>
      <c r="L11" s="514" t="str">
        <f>HLOOKUP(Deckblatt_Cover_sheet!$CV$1,Beschriftungstabelle!$A:$B,266,FALSE)</f>
        <v>Standards, Specifications, Regulations, etc.
Material/ Surface</v>
      </c>
      <c r="M11" s="121"/>
      <c r="N11" s="122"/>
    </row>
    <row r="12" spans="1:14" ht="123" customHeight="1" thickBot="1" x14ac:dyDescent="0.3">
      <c r="A12" s="532"/>
      <c r="B12" s="511"/>
      <c r="C12" s="511"/>
      <c r="D12" s="509"/>
      <c r="E12" s="509"/>
      <c r="F12" s="509"/>
      <c r="G12" s="509"/>
      <c r="H12" s="509"/>
      <c r="I12" s="509"/>
      <c r="J12" s="511"/>
      <c r="K12" s="513"/>
      <c r="L12" s="515"/>
      <c r="M12" s="121"/>
      <c r="N12" s="122"/>
    </row>
    <row r="13" spans="1:14" ht="30" customHeight="1" x14ac:dyDescent="0.25">
      <c r="A13" s="159"/>
      <c r="B13" s="127"/>
      <c r="C13" s="133"/>
      <c r="D13" s="134"/>
      <c r="E13" s="134"/>
      <c r="F13" s="134"/>
      <c r="G13" s="127"/>
      <c r="H13" s="135"/>
      <c r="I13" s="134"/>
      <c r="J13" s="134"/>
      <c r="K13" s="128"/>
      <c r="L13" s="128"/>
      <c r="M13" s="119"/>
      <c r="N13" s="123"/>
    </row>
    <row r="14" spans="1:14" ht="30" customHeight="1" x14ac:dyDescent="0.25">
      <c r="A14" s="159"/>
      <c r="B14" s="127"/>
      <c r="C14" s="133"/>
      <c r="D14" s="134"/>
      <c r="E14" s="134"/>
      <c r="F14" s="134"/>
      <c r="G14" s="127"/>
      <c r="H14" s="135"/>
      <c r="I14" s="134"/>
      <c r="J14" s="134"/>
      <c r="K14" s="128"/>
      <c r="L14" s="128"/>
      <c r="M14" s="119"/>
      <c r="N14" s="123"/>
    </row>
    <row r="15" spans="1:14" ht="30" customHeight="1" x14ac:dyDescent="0.25">
      <c r="A15" s="159"/>
      <c r="B15" s="127"/>
      <c r="C15" s="133"/>
      <c r="D15" s="134"/>
      <c r="E15" s="134"/>
      <c r="F15" s="134"/>
      <c r="G15" s="127"/>
      <c r="H15" s="160"/>
      <c r="I15" s="134"/>
      <c r="J15" s="134"/>
      <c r="K15" s="128"/>
      <c r="L15" s="128"/>
      <c r="M15" s="125"/>
      <c r="N15" s="124"/>
    </row>
    <row r="16" spans="1:14" ht="30" customHeight="1" x14ac:dyDescent="0.25">
      <c r="A16" s="159"/>
      <c r="B16" s="161"/>
      <c r="C16" s="162"/>
      <c r="D16" s="163"/>
      <c r="E16" s="163"/>
      <c r="F16" s="163"/>
      <c r="G16" s="161"/>
      <c r="H16" s="160"/>
      <c r="I16" s="163"/>
      <c r="J16" s="163"/>
      <c r="K16" s="129"/>
      <c r="L16" s="129"/>
      <c r="M16" s="125"/>
      <c r="N16" s="124"/>
    </row>
    <row r="17" spans="1:13" ht="30" customHeight="1" x14ac:dyDescent="0.25">
      <c r="A17" s="164"/>
      <c r="B17" s="161"/>
      <c r="C17" s="162"/>
      <c r="D17" s="163"/>
      <c r="E17" s="163"/>
      <c r="F17" s="163"/>
      <c r="G17" s="161"/>
      <c r="H17" s="160"/>
      <c r="I17" s="163"/>
      <c r="J17" s="163"/>
      <c r="K17" s="129"/>
      <c r="L17" s="129"/>
      <c r="M17" s="125"/>
    </row>
    <row r="18" spans="1:13" ht="30" customHeight="1" x14ac:dyDescent="0.25">
      <c r="A18" s="164"/>
      <c r="B18" s="161"/>
      <c r="C18" s="162"/>
      <c r="D18" s="163"/>
      <c r="E18" s="163"/>
      <c r="F18" s="163"/>
      <c r="G18" s="161"/>
      <c r="H18" s="160"/>
      <c r="I18" s="163"/>
      <c r="J18" s="163"/>
      <c r="K18" s="129"/>
      <c r="L18" s="129"/>
      <c r="M18" s="125"/>
    </row>
    <row r="19" spans="1:13" ht="30" customHeight="1" x14ac:dyDescent="0.25">
      <c r="A19" s="164"/>
      <c r="B19" s="161"/>
      <c r="C19" s="162"/>
      <c r="D19" s="163"/>
      <c r="E19" s="163"/>
      <c r="F19" s="163"/>
      <c r="G19" s="161"/>
      <c r="H19" s="160"/>
      <c r="I19" s="163"/>
      <c r="J19" s="163"/>
      <c r="K19" s="129"/>
      <c r="L19" s="129"/>
      <c r="M19" s="125"/>
    </row>
    <row r="20" spans="1:13" ht="30" customHeight="1" x14ac:dyDescent="0.25">
      <c r="A20" s="164"/>
      <c r="B20" s="161"/>
      <c r="C20" s="162"/>
      <c r="D20" s="163"/>
      <c r="E20" s="163"/>
      <c r="F20" s="163"/>
      <c r="G20" s="161"/>
      <c r="H20" s="160"/>
      <c r="I20" s="163"/>
      <c r="J20" s="163"/>
      <c r="K20" s="129"/>
      <c r="L20" s="129"/>
      <c r="M20" s="125"/>
    </row>
    <row r="21" spans="1:13" ht="30" customHeight="1" x14ac:dyDescent="0.25">
      <c r="A21" s="164"/>
      <c r="B21" s="161"/>
      <c r="C21" s="162"/>
      <c r="D21" s="163"/>
      <c r="E21" s="163"/>
      <c r="F21" s="163"/>
      <c r="G21" s="161"/>
      <c r="H21" s="160"/>
      <c r="I21" s="163"/>
      <c r="J21" s="163"/>
      <c r="K21" s="129"/>
      <c r="L21" s="129"/>
      <c r="M21" s="125"/>
    </row>
    <row r="22" spans="1:13" ht="30" customHeight="1" x14ac:dyDescent="0.25">
      <c r="A22" s="164"/>
      <c r="B22" s="161"/>
      <c r="C22" s="162"/>
      <c r="D22" s="163"/>
      <c r="E22" s="163"/>
      <c r="F22" s="163"/>
      <c r="G22" s="161"/>
      <c r="H22" s="160"/>
      <c r="I22" s="163"/>
      <c r="J22" s="163"/>
      <c r="K22" s="129"/>
      <c r="L22" s="129"/>
      <c r="M22" s="125"/>
    </row>
    <row r="23" spans="1:13" ht="30" customHeight="1" x14ac:dyDescent="0.25">
      <c r="A23" s="164"/>
      <c r="B23" s="161"/>
      <c r="C23" s="162"/>
      <c r="D23" s="163"/>
      <c r="E23" s="163"/>
      <c r="F23" s="163"/>
      <c r="G23" s="161"/>
      <c r="H23" s="160"/>
      <c r="I23" s="163"/>
      <c r="J23" s="163"/>
      <c r="K23" s="129"/>
      <c r="L23" s="129"/>
      <c r="M23" s="125"/>
    </row>
    <row r="24" spans="1:13" ht="30" customHeight="1" x14ac:dyDescent="0.25">
      <c r="A24" s="164"/>
      <c r="B24" s="161"/>
      <c r="C24" s="162"/>
      <c r="D24" s="163"/>
      <c r="E24" s="163"/>
      <c r="F24" s="163"/>
      <c r="G24" s="161"/>
      <c r="H24" s="160"/>
      <c r="I24" s="163"/>
      <c r="J24" s="163"/>
      <c r="K24" s="129"/>
      <c r="L24" s="129"/>
      <c r="M24" s="125"/>
    </row>
    <row r="25" spans="1:13" ht="30" customHeight="1" x14ac:dyDescent="0.25">
      <c r="A25" s="164"/>
      <c r="B25" s="161"/>
      <c r="C25" s="162"/>
      <c r="D25" s="163"/>
      <c r="E25" s="163"/>
      <c r="F25" s="163"/>
      <c r="G25" s="161"/>
      <c r="H25" s="160"/>
      <c r="I25" s="163"/>
      <c r="J25" s="163"/>
      <c r="K25" s="129"/>
      <c r="L25" s="129"/>
      <c r="M25" s="125"/>
    </row>
    <row r="26" spans="1:13" ht="30" customHeight="1" x14ac:dyDescent="0.25">
      <c r="A26" s="164"/>
      <c r="B26" s="161"/>
      <c r="C26" s="162"/>
      <c r="D26" s="163"/>
      <c r="E26" s="163"/>
      <c r="F26" s="163"/>
      <c r="G26" s="161"/>
      <c r="H26" s="160"/>
      <c r="I26" s="163"/>
      <c r="J26" s="163"/>
      <c r="K26" s="129"/>
      <c r="L26" s="129"/>
      <c r="M26" s="125"/>
    </row>
    <row r="27" spans="1:13" ht="30" customHeight="1" x14ac:dyDescent="0.25">
      <c r="A27" s="164"/>
      <c r="B27" s="161"/>
      <c r="C27" s="162"/>
      <c r="D27" s="163"/>
      <c r="E27" s="163"/>
      <c r="F27" s="163"/>
      <c r="G27" s="161"/>
      <c r="H27" s="160"/>
      <c r="I27" s="163"/>
      <c r="J27" s="163"/>
      <c r="K27" s="129"/>
      <c r="L27" s="129"/>
      <c r="M27" s="125"/>
    </row>
    <row r="28" spans="1:13" ht="30" customHeight="1" x14ac:dyDescent="0.25">
      <c r="A28" s="164"/>
      <c r="B28" s="161"/>
      <c r="C28" s="162"/>
      <c r="D28" s="163"/>
      <c r="E28" s="163"/>
      <c r="F28" s="163"/>
      <c r="G28" s="161"/>
      <c r="H28" s="160"/>
      <c r="I28" s="163"/>
      <c r="J28" s="163"/>
      <c r="K28" s="129"/>
      <c r="L28" s="129"/>
      <c r="M28" s="125"/>
    </row>
    <row r="29" spans="1:13" ht="30" customHeight="1" x14ac:dyDescent="0.25">
      <c r="A29" s="164"/>
      <c r="B29" s="161"/>
      <c r="C29" s="162"/>
      <c r="D29" s="163"/>
      <c r="E29" s="163"/>
      <c r="F29" s="163"/>
      <c r="G29" s="161"/>
      <c r="H29" s="160"/>
      <c r="I29" s="163"/>
      <c r="J29" s="163"/>
      <c r="K29" s="129"/>
      <c r="L29" s="129"/>
      <c r="M29" s="125"/>
    </row>
    <row r="30" spans="1:13" ht="30" customHeight="1" x14ac:dyDescent="0.25">
      <c r="A30" s="164"/>
      <c r="B30" s="161"/>
      <c r="C30" s="162"/>
      <c r="D30" s="163"/>
      <c r="E30" s="163"/>
      <c r="F30" s="163"/>
      <c r="G30" s="161"/>
      <c r="H30" s="160"/>
      <c r="I30" s="163"/>
      <c r="J30" s="163"/>
      <c r="K30" s="129"/>
      <c r="L30" s="129"/>
      <c r="M30" s="125"/>
    </row>
    <row r="31" spans="1:13" ht="30" customHeight="1" x14ac:dyDescent="0.25">
      <c r="A31" s="164"/>
      <c r="B31" s="161"/>
      <c r="C31" s="162"/>
      <c r="D31" s="163"/>
      <c r="E31" s="163"/>
      <c r="F31" s="163"/>
      <c r="G31" s="161"/>
      <c r="H31" s="160"/>
      <c r="I31" s="163"/>
      <c r="J31" s="163"/>
      <c r="K31" s="129"/>
      <c r="L31" s="129"/>
      <c r="M31" s="125"/>
    </row>
    <row r="32" spans="1:13" ht="30" customHeight="1" x14ac:dyDescent="0.25">
      <c r="A32" s="164"/>
      <c r="B32" s="161"/>
      <c r="C32" s="162"/>
      <c r="D32" s="163"/>
      <c r="E32" s="163"/>
      <c r="F32" s="163"/>
      <c r="G32" s="161"/>
      <c r="H32" s="160"/>
      <c r="I32" s="163"/>
      <c r="J32" s="163"/>
      <c r="K32" s="129"/>
      <c r="L32" s="129"/>
      <c r="M32" s="125"/>
    </row>
    <row r="33" spans="1:13" ht="30" customHeight="1" x14ac:dyDescent="0.25">
      <c r="A33" s="164"/>
      <c r="B33" s="163"/>
      <c r="C33" s="163"/>
      <c r="D33" s="163"/>
      <c r="E33" s="163"/>
      <c r="F33" s="163"/>
      <c r="G33" s="163"/>
      <c r="H33" s="163"/>
      <c r="I33" s="163"/>
      <c r="J33" s="163"/>
      <c r="K33" s="130"/>
      <c r="L33" s="130"/>
      <c r="M33" s="125"/>
    </row>
    <row r="34" spans="1:13" ht="30" customHeight="1" x14ac:dyDescent="0.25">
      <c r="A34" s="164"/>
      <c r="B34" s="163"/>
      <c r="C34" s="163"/>
      <c r="D34" s="163"/>
      <c r="E34" s="163"/>
      <c r="F34" s="163"/>
      <c r="G34" s="163"/>
      <c r="H34" s="163"/>
      <c r="I34" s="163"/>
      <c r="J34" s="163"/>
      <c r="K34" s="130"/>
      <c r="L34" s="130"/>
      <c r="M34" s="126"/>
    </row>
    <row r="35" spans="1:13" ht="30" customHeight="1" thickBot="1" x14ac:dyDescent="0.3">
      <c r="A35" s="164"/>
      <c r="B35" s="136" t="s">
        <v>508</v>
      </c>
      <c r="C35" s="136" t="s">
        <v>508</v>
      </c>
      <c r="D35" s="136" t="s">
        <v>508</v>
      </c>
      <c r="E35" s="136" t="s">
        <v>508</v>
      </c>
      <c r="F35" s="136"/>
      <c r="G35" s="136"/>
      <c r="H35" s="136" t="s">
        <v>508</v>
      </c>
      <c r="I35" s="136"/>
      <c r="J35" s="136"/>
      <c r="K35" s="131"/>
      <c r="L35" s="131"/>
      <c r="M35" s="126"/>
    </row>
    <row r="36" spans="1:13" ht="12.75" customHeight="1" x14ac:dyDescent="0.25">
      <c r="A36" s="115" t="str">
        <f>HLOOKUP(Deckblatt_Cover_sheet!$CV$1,Beschriftungstabelle!$A:$B,267,FALSE)</f>
        <v>* Material Group if applicable Mixing Ratio, Join Technology, Type of Coating e.g. Deposited, PVD, etc.</v>
      </c>
      <c r="B36" s="116"/>
      <c r="C36" s="116"/>
      <c r="D36" s="116"/>
      <c r="E36" s="116"/>
      <c r="F36" s="116"/>
      <c r="G36" s="116"/>
      <c r="H36" s="116"/>
      <c r="I36" s="117"/>
      <c r="J36" s="118"/>
      <c r="K36" s="118"/>
      <c r="L36" s="118"/>
      <c r="M36" s="126"/>
    </row>
    <row r="37" spans="1:13" ht="12.75" customHeight="1" x14ac:dyDescent="0.25">
      <c r="A37" s="507"/>
      <c r="B37" s="507"/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126"/>
    </row>
    <row r="38" spans="1:13" ht="12.75" customHeight="1" x14ac:dyDescent="0.25">
      <c r="A38" s="115"/>
      <c r="B38" s="116"/>
      <c r="C38" s="116"/>
      <c r="D38" s="116"/>
      <c r="E38" s="116"/>
      <c r="F38" s="116"/>
      <c r="G38" s="116"/>
      <c r="H38" s="116"/>
      <c r="I38" s="116"/>
      <c r="J38" s="58"/>
      <c r="K38" s="58"/>
      <c r="L38" s="58"/>
      <c r="M38" s="126"/>
    </row>
    <row r="39" spans="1:13" ht="12.75" customHeight="1" thickBot="1" x14ac:dyDescent="0.3">
      <c r="A39" s="115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ht="12.75" customHeight="1" x14ac:dyDescent="0.25">
      <c r="A40" s="481" t="str">
        <f>HLOOKUP(Deckblatt_Cover_sheet!$CV$1,Beschriftungstabelle!$A:$B,268,FALSE)</f>
        <v>Confirmation by supplier</v>
      </c>
      <c r="B40" s="482"/>
      <c r="C40" s="482"/>
      <c r="D40" s="482"/>
      <c r="E40" s="482"/>
      <c r="F40" s="482"/>
      <c r="G40" s="482"/>
      <c r="H40" s="482"/>
      <c r="I40" s="482"/>
      <c r="J40" s="482"/>
      <c r="K40" s="482"/>
      <c r="L40" s="483"/>
      <c r="M40" s="58"/>
    </row>
    <row r="41" spans="1:13" ht="25.5" customHeight="1" x14ac:dyDescent="0.25">
      <c r="A41" s="484" t="s">
        <v>145</v>
      </c>
      <c r="B41" s="485"/>
      <c r="C41" s="165"/>
      <c r="D41" s="166" t="str">
        <f>HLOOKUP(Deckblatt_Cover_sheet!$CV$1,Beschriftungstabelle!$A:$B,269,FALSE)</f>
        <v>Phone:</v>
      </c>
      <c r="E41" s="486"/>
      <c r="F41" s="486"/>
      <c r="G41" s="487"/>
      <c r="H41" s="498" t="str">
        <f>HLOOKUP(Deckblatt_Cover_sheet!$CV$1,Beschriftungstabelle!$A:$B,111,FALSE)</f>
        <v>Comments:</v>
      </c>
      <c r="I41" s="499"/>
      <c r="J41" s="499"/>
      <c r="K41" s="499"/>
      <c r="L41" s="500"/>
      <c r="M41" s="58"/>
    </row>
    <row r="42" spans="1:13" ht="12.75" customHeight="1" x14ac:dyDescent="0.25">
      <c r="A42" s="488" t="str">
        <f>HLOOKUP(Deckblatt_Cover_sheet!$CV$1,Beschriftungstabelle!$A:$B,70,FALSE)</f>
        <v>Department:</v>
      </c>
      <c r="B42" s="489"/>
      <c r="C42" s="132"/>
      <c r="D42" s="167" t="s">
        <v>509</v>
      </c>
      <c r="E42" s="486"/>
      <c r="F42" s="486"/>
      <c r="G42" s="487"/>
      <c r="H42" s="501"/>
      <c r="I42" s="502"/>
      <c r="J42" s="502"/>
      <c r="K42" s="502"/>
      <c r="L42" s="503"/>
      <c r="M42" s="58"/>
    </row>
    <row r="43" spans="1:13" ht="12.75" customHeight="1" x14ac:dyDescent="0.25">
      <c r="A43" s="490" t="s">
        <v>510</v>
      </c>
      <c r="B43" s="491"/>
      <c r="C43" s="492"/>
      <c r="D43" s="493"/>
      <c r="E43" s="493"/>
      <c r="F43" s="493"/>
      <c r="G43" s="494"/>
      <c r="H43" s="504"/>
      <c r="I43" s="505"/>
      <c r="J43" s="505"/>
      <c r="K43" s="505"/>
      <c r="L43" s="506"/>
      <c r="M43" s="58"/>
    </row>
    <row r="44" spans="1:13" ht="12.75" customHeight="1" thickBot="1" x14ac:dyDescent="0.3">
      <c r="A44" s="477" t="str">
        <f>HLOOKUP(Deckblatt_Cover_sheet!$CV$1,Beschriftungstabelle!$A:$B,108,FALSE)</f>
        <v>Date:</v>
      </c>
      <c r="B44" s="478"/>
      <c r="C44" s="495"/>
      <c r="D44" s="496"/>
      <c r="E44" s="496"/>
      <c r="F44" s="496"/>
      <c r="G44" s="497"/>
      <c r="H44" s="479" t="str">
        <f>HLOOKUP(Deckblatt_Cover_sheet!$CV$1,Beschriftungstabelle!$A:$B,270,FALSE)</f>
        <v>Approval:</v>
      </c>
      <c r="I44" s="479"/>
      <c r="J44" s="479"/>
      <c r="K44" s="479"/>
      <c r="L44" s="480"/>
      <c r="M44" s="58"/>
    </row>
  </sheetData>
  <mergeCells count="52">
    <mergeCell ref="K1:L1"/>
    <mergeCell ref="H3:I3"/>
    <mergeCell ref="J3:L3"/>
    <mergeCell ref="J4:L4"/>
    <mergeCell ref="A1:G1"/>
    <mergeCell ref="C3:G4"/>
    <mergeCell ref="A3:B4"/>
    <mergeCell ref="A5:B5"/>
    <mergeCell ref="H5:I5"/>
    <mergeCell ref="H4:I4"/>
    <mergeCell ref="A6:B6"/>
    <mergeCell ref="C6:G6"/>
    <mergeCell ref="H6:I6"/>
    <mergeCell ref="C5:D5"/>
    <mergeCell ref="E5:F5"/>
    <mergeCell ref="J11:J12"/>
    <mergeCell ref="K11:K12"/>
    <mergeCell ref="L11:L12"/>
    <mergeCell ref="A7:B7"/>
    <mergeCell ref="C7:G7"/>
    <mergeCell ref="H7:I7"/>
    <mergeCell ref="A8:B8"/>
    <mergeCell ref="C8:G8"/>
    <mergeCell ref="H8:I8"/>
    <mergeCell ref="A9:B9"/>
    <mergeCell ref="C9:G9"/>
    <mergeCell ref="H9:I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6:L6"/>
    <mergeCell ref="J7:L7"/>
    <mergeCell ref="J8:L8"/>
    <mergeCell ref="J9:L9"/>
    <mergeCell ref="A44:B44"/>
    <mergeCell ref="H44:L44"/>
    <mergeCell ref="A40:L40"/>
    <mergeCell ref="A41:B41"/>
    <mergeCell ref="E41:G41"/>
    <mergeCell ref="A42:B42"/>
    <mergeCell ref="E42:G42"/>
    <mergeCell ref="A43:B43"/>
    <mergeCell ref="C43:G43"/>
    <mergeCell ref="C44:G44"/>
    <mergeCell ref="H41:L43"/>
    <mergeCell ref="A37:L37"/>
  </mergeCells>
  <printOptions horizontalCentered="1"/>
  <pageMargins left="0.27559055118110237" right="0.23622047244094491" top="0.82677165354330717" bottom="0.39370078740157483" header="0.11811023622047245" footer="0.11811023622047245"/>
  <pageSetup paperSize="9" scale="64" orientation="portrait" r:id="rId1"/>
  <headerFooter>
    <oddHeader>&amp;L&amp;"Arial,Regular"&amp;12&amp;K39A999Formblatt: Produktonsprozess und Produktfreigabe
gemäß VDA Band 2
- intern / internal -
&amp;R&amp;G</oddHeader>
    <oddFooter>&amp;C&amp;12&amp;K09+000Uncontrolled Print/ Ungelenkter Ausdruck&amp;R&amp;K39A999FT.0895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http://schemas.microsoft.com/sharepoint/v3">English</Language>
    <ProcessName xmlns="28226b7e-f8f9-4954-b420-94509168682d">Product Quality Planning</ProcessName>
    <Hide_x0020_Document1 xmlns="28226b7e-f8f9-4954-b420-94509168682d">No</Hide_x0020_Document1>
    <Document_x0020_Notes1 xmlns="28226b7e-f8f9-4954-b420-94509168682d" xsi:nil="true"/>
    <ClassificationGroup xmlns="28226b7e-f8f9-4954-b420-94509168682d" xsi:nil="true"/>
    <Request_x0020_Status xmlns="28226b7e-f8f9-4954-b420-94509168682d">Draft</Request_x0020_Status>
    <Approver_x0020_Email xmlns="28226b7e-f8f9-4954-b420-94509168682d">dave.albrecht@hexagongroup.com</Approver_x0020_Email>
    <CompanyName xmlns="28226b7e-f8f9-4954-b420-94509168682d">Agility</CompanyName>
    <Customer xmlns="28226b7e-f8f9-4954-b420-94509168682d" xsi:nil="true"/>
    <WorkStation_x002f_Operation xmlns="28226b7e-f8f9-4954-b420-94509168682d" xsi:nil="true"/>
    <Publishing_x0020_Notification xmlns="28226b7e-f8f9-4954-b420-94509168682d" xsi:nil="true"/>
    <_Revision xmlns="http://schemas.microsoft.com/sharepoint/v3/fields" xsi:nil="true"/>
    <Subprocess xmlns="28226b7e-f8f9-4954-b420-94509168682d" xsi:nil="true"/>
    <CategoryDescription xmlns="http://schemas.microsoft.com/sharepoint.v3" xsi:nil="true"/>
    <Approved_x0020_By xmlns="28226b7e-f8f9-4954-b420-94509168682d">Dave Albrecht</Approved_x0020_By>
    <DocumentType xmlns="28226b7e-f8f9-4954-b420-94509168682d">4-Form or template</DocumentType>
    <Locations xmlns="28226b7e-f8f9-4954-b420-94509168682d">
      <Value>Kassel</Value>
    </Locations>
    <ProductionLine xmlns="28226b7e-f8f9-4954-b420-94509168682d" xsi:nil="true"/>
    <DocumentNumber xmlns="28226b7e-f8f9-4954-b420-94509168682d">FT.0895</DocumentNumber>
    <priorDocNumber xmlns="28226b7e-f8f9-4954-b420-94509168682d">03.06.FB.01</priorDocNumber>
    <Publish_x0020_to_x0020_PDF xmlns="28226b7e-f8f9-4954-b420-94509168682d">No</Publish_x0020_to_x0020_PDF>
    <DocumentGroup xmlns="28226b7e-f8f9-4954-b420-94509168682d">Quality</DocumentGroup>
    <Classification xmlns="28226b7e-f8f9-4954-b420-94509168682d">Internal-open access</Classification>
    <Submitted_x0020_By xmlns="28226b7e-f8f9-4954-b420-94509168682d">Dave Albrecht</Submitted_x0020_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6977c337-37ba-4984-bc6c-1bee428d1b03" ContentTypeId="0x010100E00B865102ECAC418A8C762207EFB417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Hexagon - PDMS Content Type" ma:contentTypeID="0x010100E00B865102ECAC418A8C762207EFB417003BD206B21B842745AF8B7E4D99D35434" ma:contentTypeVersion="243" ma:contentTypeDescription="This content type is used for all PDMS libraries, both internal and external. If you need to make a change to the choices or fields that these libraries use, please update this content type." ma:contentTypeScope="" ma:versionID="9e0632c90f4101a1afc970ff631114b4">
  <xsd:schema xmlns:xsd="http://www.w3.org/2001/XMLSchema" xmlns:xs="http://www.w3.org/2001/XMLSchema" xmlns:p="http://schemas.microsoft.com/office/2006/metadata/properties" xmlns:ns1="http://schemas.microsoft.com/sharepoint/v3" xmlns:ns2="28226b7e-f8f9-4954-b420-94509168682d" xmlns:ns3="http://schemas.microsoft.com/sharepoint.v3" xmlns:ns4="http://schemas.microsoft.com/sharepoint/v3/fields" xmlns:ns5="5b1a6911-43a1-4767-8366-41fbd0200516" targetNamespace="http://schemas.microsoft.com/office/2006/metadata/properties" ma:root="true" ma:fieldsID="716a3597ae38cc9e7137e519eb69a72d" ns1:_="" ns2:_="" ns3:_="" ns4:_="" ns5:_="">
    <xsd:import namespace="http://schemas.microsoft.com/sharepoint/v3"/>
    <xsd:import namespace="28226b7e-f8f9-4954-b420-94509168682d"/>
    <xsd:import namespace="http://schemas.microsoft.com/sharepoint.v3"/>
    <xsd:import namespace="http://schemas.microsoft.com/sharepoint/v3/fields"/>
    <xsd:import namespace="5b1a6911-43a1-4767-8366-41fbd0200516"/>
    <xsd:element name="properties">
      <xsd:complexType>
        <xsd:sequence>
          <xsd:element name="documentManagement">
            <xsd:complexType>
              <xsd:all>
                <xsd:element ref="ns2:CompanyName" minOccurs="0"/>
                <xsd:element ref="ns2:Customer" minOccurs="0"/>
                <xsd:element ref="ns3:CategoryDescription" minOccurs="0"/>
                <xsd:element ref="ns2:DocumentGroup" minOccurs="0"/>
                <xsd:element ref="ns2:DocumentNumber" minOccurs="0"/>
                <xsd:element ref="ns1:Language" minOccurs="0"/>
                <xsd:element ref="ns2:Locations" minOccurs="0"/>
                <xsd:element ref="ns2:priorDocNumber" minOccurs="0"/>
                <xsd:element ref="ns2:ProcessName" minOccurs="0"/>
                <xsd:element ref="ns2:ProductionLine" minOccurs="0"/>
                <xsd:element ref="ns2:Request_x0020_Status" minOccurs="0"/>
                <xsd:element ref="ns4:_Revision" minOccurs="0"/>
                <xsd:element ref="ns2:WorkStation_x002f_Operation" minOccurs="0"/>
                <xsd:element ref="ns2:Classification" minOccurs="0"/>
                <xsd:element ref="ns2:ClassificationGroup" minOccurs="0"/>
                <xsd:element ref="ns2:Publishing_x0020_Notification" minOccurs="0"/>
                <xsd:element ref="ns2:Publish_x0020_to_x0020_PDF" minOccurs="0"/>
                <xsd:element ref="ns2:Hide_x0020_Document1" minOccurs="0"/>
                <xsd:element ref="ns2:Document_x0020_Notes1" minOccurs="0"/>
                <xsd:element ref="ns2:Subprocess" minOccurs="0"/>
                <xsd:element ref="ns2:Submitted_x0020_By" minOccurs="0"/>
                <xsd:element ref="ns2:Approved_x0020_By" minOccurs="0"/>
                <xsd:element ref="ns2:DocumentType" minOccurs="0"/>
                <xsd:element ref="ns2:Approver_x0020_Email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5" nillable="true" ma:displayName="Language" ma:default="English" ma:format="Dropdown" ma:internalName="Languag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26b7e-f8f9-4954-b420-94509168682d" elementFormDefault="qualified">
    <xsd:import namespace="http://schemas.microsoft.com/office/2006/documentManagement/types"/>
    <xsd:import namespace="http://schemas.microsoft.com/office/infopath/2007/PartnerControls"/>
    <xsd:element name="CompanyName" ma:index="9" nillable="true" ma:displayName="CompanyName" ma:format="Dropdown" ma:internalName="CompanyName">
      <xsd:simpleType>
        <xsd:restriction base="dms:Choice">
          <xsd:enumeration value="Hexagon Group"/>
          <xsd:enumeration value="Agility"/>
          <xsd:enumeration value="Digital Wave"/>
          <xsd:enumeration value="Purus Masterworks"/>
          <xsd:enumeration value="Purus Kassel"/>
          <xsd:enumeration value="Purus"/>
        </xsd:restriction>
      </xsd:simpleType>
    </xsd:element>
    <xsd:element name="Customer" ma:index="10" nillable="true" ma:displayName="Customer" ma:format="Dropdown" ma:internalName="Customer" ma:readOnly="false">
      <xsd:simpleType>
        <xsd:restriction base="dms:Choice">
          <xsd:enumeration value="none"/>
          <xsd:enumeration value="Amazon"/>
          <xsd:enumeration value="Caetano"/>
          <xsd:enumeration value="CAT"/>
          <xsd:enumeration value="Cummins"/>
          <xsd:enumeration value="DINA"/>
          <xsd:enumeration value="DTNA"/>
          <xsd:enumeration value="ElDorado"/>
          <xsd:enumeration value="Elgin"/>
          <xsd:enumeration value="Gillig"/>
          <xsd:enumeration value="GM"/>
          <xsd:enumeration value="Heil"/>
          <xsd:enumeration value="IVECO"/>
          <xsd:enumeration value="Keyou"/>
          <xsd:enumeration value="MAN"/>
          <xsd:enumeration value="MCI"/>
          <xsd:enumeration value="McNeilus"/>
          <xsd:enumeration value="Navistar"/>
          <xsd:enumeration value="New Flyer"/>
          <xsd:enumeration value="Nova Bus"/>
          <xsd:enumeration value="Scania"/>
          <xsd:enumeration value="Solaris"/>
          <xsd:enumeration value="Tico"/>
          <xsd:enumeration value="TMNA"/>
          <xsd:enumeration value="Toyota"/>
          <xsd:enumeration value="UPS"/>
          <xsd:enumeration value="Volkswagen"/>
          <xsd:enumeration value="Volvo"/>
          <xsd:enumeration value="Waste Management"/>
          <xsd:enumeration value="Wright Bus"/>
        </xsd:restriction>
      </xsd:simpleType>
    </xsd:element>
    <xsd:element name="DocumentGroup" ma:index="12" nillable="true" ma:displayName="DocumentGroup" ma:format="Dropdown" ma:indexed="true" ma:internalName="DocumentGroup">
      <xsd:simpleType>
        <xsd:union memberTypes="dms:Text">
          <xsd:simpleType>
            <xsd:restriction base="dms:Choice">
              <xsd:enumeration value="General"/>
              <xsd:enumeration value="EHS"/>
              <xsd:enumeration value="Quality"/>
              <xsd:enumeration value="Energy"/>
              <xsd:enumeration value="Production"/>
              <xsd:enumeration value="Training"/>
              <xsd:enumeration value="Functional Safety"/>
              <xsd:enumeration value="Other"/>
              <xsd:enumeration value="Engineering"/>
              <xsd:enumeration value="Customer Service"/>
              <xsd:enumeration value="ERP"/>
              <xsd:enumeration value="R&amp;D"/>
              <xsd:enumeration value="Obsolete"/>
            </xsd:restriction>
          </xsd:simpleType>
        </xsd:union>
      </xsd:simpleType>
    </xsd:element>
    <xsd:element name="DocumentNumber" ma:index="13" nillable="true" ma:displayName="DocumentNumber" ma:default="" ma:indexed="true" ma:internalName="DocumentNumber">
      <xsd:simpleType>
        <xsd:restriction base="dms:Text">
          <xsd:maxLength value="255"/>
        </xsd:restriction>
      </xsd:simpleType>
    </xsd:element>
    <xsd:element name="Locations" ma:index="16" nillable="true" ma:displayName="Locations" ma:internalName="Location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xagon Group"/>
                    <xsd:enumeration value="Ålesund"/>
                    <xsd:enumeration value="Oslo"/>
                    <xsd:enumeration value="USA Holdings"/>
                    <xsd:enumeration value="Digital Wave"/>
                    <xsd:enumeration value="Centennial"/>
                    <xsd:enumeration value="Agility"/>
                    <xsd:enumeration value="Costa Mesa"/>
                    <xsd:enumeration value="Fontana"/>
                    <xsd:enumeration value="Kassel"/>
                    <xsd:enumeration value="Kelowna-Agility"/>
                    <xsd:enumeration value="Lincoln"/>
                    <xsd:enumeration value="Main Street"/>
                    <xsd:enumeration value="Raufoss-Agility"/>
                    <xsd:enumeration value="Rialto"/>
                    <xsd:enumeration value="Salisbury"/>
                    <xsd:enumeration value="UK"/>
                    <xsd:enumeration value="Purus"/>
                    <xsd:enumeration value="Purus Systems"/>
                    <xsd:enumeration value="Dallas"/>
                    <xsd:enumeration value="Kelowna-Purus"/>
                    <xsd:enumeration value="Ontario"/>
                    <xsd:enumeration value="Purus Maritime"/>
                  </xsd:restriction>
                </xsd:simpleType>
              </xsd:element>
            </xsd:sequence>
          </xsd:extension>
        </xsd:complexContent>
      </xsd:complexType>
    </xsd:element>
    <xsd:element name="priorDocNumber" ma:index="17" nillable="true" ma:displayName="priorDocNumber" ma:default="" ma:internalName="priorDocNumber">
      <xsd:simpleType>
        <xsd:restriction base="dms:Text">
          <xsd:maxLength value="255"/>
        </xsd:restriction>
      </xsd:simpleType>
    </xsd:element>
    <xsd:element name="ProcessName" ma:index="18" nillable="true" ma:displayName="Process" ma:format="Dropdown" ma:indexed="true" ma:internalName="ProcessName">
      <xsd:simpleType>
        <xsd:union memberTypes="dms:Text">
          <xsd:simpleType>
            <xsd:restriction base="dms:Choice">
              <xsd:enumeration value="General"/>
              <xsd:enumeration value="Quoting"/>
              <xsd:enumeration value="Order Entry"/>
              <xsd:enumeration value="Project Management"/>
              <xsd:enumeration value="Product Design"/>
              <xsd:enumeration value="Product Validation"/>
              <xsd:enumeration value="Manufacturing Design"/>
              <xsd:enumeration value="Manufacturing Validation"/>
              <xsd:enumeration value="Production Planning"/>
              <xsd:enumeration value="Purchasing"/>
              <xsd:enumeration value="Receiving"/>
              <xsd:enumeration value="Inventory Management"/>
              <xsd:enumeration value="Production"/>
              <xsd:enumeration value="Nonconforming Material Control"/>
              <xsd:enumeration value="Shipping"/>
              <xsd:enumeration value="Customer Invoicing"/>
              <xsd:enumeration value="Supplier Payment"/>
              <xsd:enumeration value="Customer/Field Support"/>
              <xsd:enumeration value="Employee Involvement"/>
              <xsd:enumeration value="Internal Audit"/>
              <xsd:enumeration value="Corrective/Preventive Action"/>
              <xsd:enumeration value="Continuous Improvement"/>
              <xsd:enumeration value="Accounting"/>
              <xsd:enumeration value="Supplier Performance Evaluation"/>
              <xsd:enumeration value="Management Review"/>
              <xsd:enumeration value="Management Planning"/>
              <xsd:enumeration value="Personnel and Training"/>
              <xsd:enumeration value="EHS"/>
              <xsd:enumeration value="Calibration"/>
              <xsd:enumeration value="Information Technology"/>
              <xsd:enumeration value="Equipment Maintenance &amp; Facility Management"/>
              <xsd:enumeration value="Management System"/>
              <xsd:enumeration value="Product Quality Planning"/>
              <xsd:enumeration value="Legal"/>
              <xsd:enumeration value="Change Management"/>
              <xsd:enumeration value="Governance"/>
            </xsd:restriction>
          </xsd:simpleType>
        </xsd:union>
      </xsd:simpleType>
    </xsd:element>
    <xsd:element name="ProductionLine" ma:index="19" nillable="true" ma:displayName="ProductionLine" ma:format="Dropdown" ma:indexed="true" ma:internalName="ProductionLine">
      <xsd:simpleType>
        <xsd:restriction base="dms:Choice">
          <xsd:enumeration value="General"/>
          <xsd:enumeration value="Gillig"/>
          <xsd:enumeration value="Eldorado"/>
          <xsd:enumeration value="EV PDU"/>
          <xsd:enumeration value="EV battery pack"/>
          <xsd:enumeration value="Install"/>
          <xsd:enumeration value="Install-CNG"/>
          <xsd:enumeration value="Install-EV"/>
          <xsd:enumeration value="Install-Ford"/>
          <xsd:enumeration value="FMM"/>
          <xsd:enumeration value="Bus"/>
          <xsd:enumeration value="Refuse"/>
          <xsd:enumeration value="Side mount"/>
          <xsd:enumeration value="Back of cab"/>
          <xsd:enumeration value="Fabrication"/>
          <xsd:enumeration value="Lincoln VS1"/>
          <xsd:enumeration value="Lincoln VS2"/>
          <xsd:enumeration value="Lincoln VS3"/>
          <xsd:enumeration value="Lincoln VS4"/>
          <xsd:enumeration value="Obsolete"/>
          <xsd:enumeration value="Paint"/>
          <xsd:enumeration value="PTS Kit"/>
          <xsd:enumeration value="PTS Engine/Service"/>
          <xsd:enumeration value="PTS System"/>
          <xsd:enumeration value="Maintenance"/>
          <xsd:enumeration value="Materials"/>
          <xsd:enumeration value="Biable"/>
          <xsd:enumeration value="install"/>
        </xsd:restriction>
      </xsd:simpleType>
    </xsd:element>
    <xsd:element name="Request_x0020_Status" ma:index="20" nillable="true" ma:displayName="Request Status" ma:format="Dropdown" ma:internalName="Request_x0020_Status">
      <xsd:simpleType>
        <xsd:restriction base="dms:Choice">
          <xsd:enumeration value="Draft"/>
          <xsd:enumeration value="Approved"/>
        </xsd:restriction>
      </xsd:simpleType>
    </xsd:element>
    <xsd:element name="WorkStation_x002f_Operation" ma:index="22" nillable="true" ma:displayName="WorkStation/Operation" ma:default="" ma:internalName="WorkStation_x002F_Operation">
      <xsd:simpleType>
        <xsd:restriction base="dms:Text">
          <xsd:maxLength value="255"/>
        </xsd:restriction>
      </xsd:simpleType>
    </xsd:element>
    <xsd:element name="Classification" ma:index="23" nillable="true" ma:displayName="Classification" ma:default="Internal-open access" ma:format="Dropdown" ma:internalName="Classification">
      <xsd:simpleType>
        <xsd:restriction base="dms:Choice">
          <xsd:enumeration value="Internal-open access"/>
          <xsd:enumeration value="External-open access"/>
          <xsd:enumeration value="Internal-restricted access"/>
          <xsd:enumeration value="External-restricted access"/>
        </xsd:restriction>
      </xsd:simpleType>
    </xsd:element>
    <xsd:element name="ClassificationGroup" ma:index="24" nillable="true" ma:displayName="ClassificationGroup" ma:default="" ma:internalName="ClassificationGroup" ma:readOnly="false">
      <xsd:simpleType>
        <xsd:restriction base="dms:Text">
          <xsd:maxLength value="255"/>
        </xsd:restriction>
      </xsd:simpleType>
    </xsd:element>
    <xsd:element name="Publishing_x0020_Notification" ma:index="25" nillable="true" ma:displayName="Publishing Notification" ma:internalName="Publishing_x0020_Notification">
      <xsd:simpleType>
        <xsd:restriction base="dms:Note">
          <xsd:maxLength value="255"/>
        </xsd:restriction>
      </xsd:simpleType>
    </xsd:element>
    <xsd:element name="Publish_x0020_to_x0020_PDF" ma:index="26" nillable="true" ma:displayName="Publish to PDF" ma:default="Yes" ma:format="Dropdown" ma:internalName="Publish_x0020_to_x0020_PDF">
      <xsd:simpleType>
        <xsd:restriction base="dms:Choice">
          <xsd:enumeration value="Yes"/>
          <xsd:enumeration value="No"/>
        </xsd:restriction>
      </xsd:simpleType>
    </xsd:element>
    <xsd:element name="Hide_x0020_Document1" ma:index="27" nillable="true" ma:displayName="Hide Document" ma:default="No" ma:format="Dropdown" ma:internalName="Hide_x0020_Document1">
      <xsd:simpleType>
        <xsd:restriction base="dms:Choice">
          <xsd:enumeration value="Yes"/>
          <xsd:enumeration value="No"/>
        </xsd:restriction>
      </xsd:simpleType>
    </xsd:element>
    <xsd:element name="Document_x0020_Notes1" ma:index="28" nillable="true" ma:displayName="Document Notes" ma:default="" ma:internalName="Document_x0020_Notes1">
      <xsd:simpleType>
        <xsd:restriction base="dms:Note">
          <xsd:maxLength value="255"/>
        </xsd:restriction>
      </xsd:simpleType>
    </xsd:element>
    <xsd:element name="Subprocess" ma:index="29" nillable="true" ma:displayName="Subprocess" ma:default="" ma:internalName="Subprocess">
      <xsd:simpleType>
        <xsd:restriction base="dms:Text">
          <xsd:maxLength value="255"/>
        </xsd:restriction>
      </xsd:simpleType>
    </xsd:element>
    <xsd:element name="Submitted_x0020_By" ma:index="30" nillable="true" ma:displayName="Submitted By" ma:default="" ma:internalName="Submitted_x0020_By">
      <xsd:simpleType>
        <xsd:restriction base="dms:Text">
          <xsd:maxLength value="255"/>
        </xsd:restriction>
      </xsd:simpleType>
    </xsd:element>
    <xsd:element name="Approved_x0020_By" ma:index="31" nillable="true" ma:displayName="Approved By" ma:default="" ma:internalName="Approved_x0020_By">
      <xsd:simpleType>
        <xsd:restriction base="dms:Text">
          <xsd:maxLength value="255"/>
        </xsd:restriction>
      </xsd:simpleType>
    </xsd:element>
    <xsd:element name="DocumentType" ma:index="32" nillable="true" ma:displayName="DocumentType" ma:format="Dropdown" ma:internalName="DocumentType">
      <xsd:simpleType>
        <xsd:union memberTypes="dms:Text">
          <xsd:simpleType>
            <xsd:restriction base="dms:Choice">
              <xsd:enumeration value="1-Policy"/>
              <xsd:enumeration value="2-Operating procedure"/>
              <xsd:enumeration value="3-Work instruction"/>
              <xsd:enumeration value="4-Form or template"/>
              <xsd:enumeration value="Specification"/>
            </xsd:restriction>
          </xsd:simpleType>
        </xsd:union>
      </xsd:simpleType>
    </xsd:element>
    <xsd:element name="Approver_x0020_Email" ma:index="33" nillable="true" ma:displayName="Approver Email" ma:default="" ma:internalName="Approver_x0020_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1" nillable="true" ma:displayName="Description" ma:internalName="CategoryDescrip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21" nillable="true" ma:displayName="Revision" ma:internalName="_Revi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a6911-43a1-4767-8366-41fbd0200516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8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7CF32-20EF-4CC8-88FF-5F578D6833E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8226b7e-f8f9-4954-b420-94509168682d"/>
    <ds:schemaRef ds:uri="http://schemas.microsoft.com/sharepoint/v3/fields"/>
    <ds:schemaRef ds:uri="http://schemas.microsoft.com/sharepoint.v3"/>
  </ds:schemaRefs>
</ds:datastoreItem>
</file>

<file path=customXml/itemProps2.xml><?xml version="1.0" encoding="utf-8"?>
<ds:datastoreItem xmlns:ds="http://schemas.openxmlformats.org/officeDocument/2006/customXml" ds:itemID="{A3700FE6-9D67-495C-B4FA-02CF087559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A222B-C5E5-45AE-A21D-5EC8833B001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F11C983-346E-43BE-9109-843E7325D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226b7e-f8f9-4954-b420-94509168682d"/>
    <ds:schemaRef ds:uri="http://schemas.microsoft.com/sharepoint.v3"/>
    <ds:schemaRef ds:uri="http://schemas.microsoft.com/sharepoint/v3/fields"/>
    <ds:schemaRef ds:uri="5b1a6911-43a1-4767-8366-41fbd02005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Deckblatt_Cover_sheet</vt:lpstr>
      <vt:lpstr>Beschriftungstabelle</vt:lpstr>
      <vt:lpstr>Inhalt_Contents of Report</vt:lpstr>
      <vt:lpstr>1.1_ Geometrie_Maßpr</vt:lpstr>
      <vt:lpstr>1.2_ Funktionspr</vt:lpstr>
      <vt:lpstr>1.3_ Werkstoff_Pr</vt:lpstr>
      <vt:lpstr>10_Prozessablaufdiagramm</vt:lpstr>
      <vt:lpstr>14_Prüfmittelliste</vt:lpstr>
      <vt:lpstr>Werkstoffstückliste</vt:lpstr>
      <vt:lpstr>21_Status Kaufteile</vt:lpstr>
      <vt:lpstr>Beurt._Teil</vt:lpstr>
      <vt:lpstr>Beurt._Prozess</vt:lpstr>
      <vt:lpstr>Revision</vt:lpstr>
      <vt:lpstr>'1.1_ Geometrie_Maßpr'!Print_Area</vt:lpstr>
      <vt:lpstr>'1.2_ Funktionspr'!Print_Area</vt:lpstr>
      <vt:lpstr>'1.3_ Werkstoff_Pr'!Print_Area</vt:lpstr>
      <vt:lpstr>'10_Prozessablaufdiagramm'!Print_Area</vt:lpstr>
      <vt:lpstr>'14_Prüfmittelliste'!Print_Area</vt:lpstr>
      <vt:lpstr>'21_Status Kaufteile'!Print_Area</vt:lpstr>
      <vt:lpstr>Beurt._Prozess!Print_Area</vt:lpstr>
      <vt:lpstr>Beurt._Teil!Print_Area</vt:lpstr>
      <vt:lpstr>Deckblatt_Cover_sheet!Print_Area</vt:lpstr>
      <vt:lpstr>'Inhalt_Contents of Report'!Print_Area</vt:lpstr>
    </vt:vector>
  </TitlesOfParts>
  <Manager/>
  <Company>INOMETA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Process and Product Approval</dc:title>
  <dc:subject/>
  <dc:creator>Nahlen, Marc</dc:creator>
  <cp:keywords/>
  <dc:description>1.0</dc:description>
  <cp:lastModifiedBy>Dave Albrecht</cp:lastModifiedBy>
  <cp:revision/>
  <dcterms:created xsi:type="dcterms:W3CDTF">2014-02-26T13:32:56Z</dcterms:created>
  <dcterms:modified xsi:type="dcterms:W3CDTF">2026-07-22T22:01:19Z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0x010100E00B865102ECAC418A8C762207EFB417003BD206B21B842745AF8B7E4D99D35434</vt:lpwstr>
  </property>
  <property fmtid="{D5CDD505-2E9C-101B-9397-08002B2CF9AE}" pid="3" name="_Version">
    <vt:lpwstr>1.0</vt:lpwstr>
  </property>
</Properties>
</file>