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Override PartName="/docMetadata/LabelInfo.xml" ContentType="application/vnd.ms-office.classificationlabels+xml"/>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drawings/drawing4.xml" ContentType="application/vnd.openxmlformats-officedocument.drawing+xml"/>
  <Override PartName="/xl/worksheets/sheet4.xml" ContentType="application/vnd.openxmlformats-officedocument.spreadsheetml.worksheet+xml"/>
  <Override PartName="/xl/drawings/drawing5.xml" ContentType="application/vnd.openxmlformats-officedocument.drawing+xml"/>
  <Override PartName="/xl/worksheets/sheet5.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227"/>
  <workbookPr defaultThemeVersion="166925"/>
  <mc:AlternateContent xmlns:mc="http://schemas.openxmlformats.org/markup-compatibility/2006">
    <mc:Choice Requires="x15">
      <x15ac:absPath xmlns:x15ac="http://schemas.microsoft.com/office/spreadsheetml/2010/11/ac" url="https://storageking-my.sharepoint.com/personal/john_lawrence_storageking_com_au/Documents/ESG/Reports/2025 Report/"/>
    </mc:Choice>
  </mc:AlternateContent>
  <workbookProtection workbookAlgorithmName="SHA-512" workbookHashValue="pnyO3K7f+eaT3Qm5eCVqgPJIaXTfN0yDz7fQoNGZesZfnVEzeKKj4t8Q3NHYQcMhePAjb7G7cEb8EwsJrCb/dQ==" workbookSaltValue="NPfDP+NRv6HMqJM7rBw64g==" workbookSpinCount="100000" lockStructure="1"/>
  <bookViews>
    <workbookView xWindow="33742" yWindow="-98" windowWidth="28995" windowHeight="15796" firstSheet="2" activeTab="0"/>
  </bookViews>
  <sheets>
    <sheet name="Overview" sheetId="1" r:id="rId3"/>
    <sheet name="Environment" sheetId="2" r:id="rId4"/>
    <sheet name="People" sheetId="12" r:id="rId5"/>
    <sheet name="WHS" sheetId="4" r:id="rId6"/>
    <sheet name="GRI" sheetId="13" r:id="rId7"/>
  </sheets>
  <definedNames>
    <definedName name="_xlnm.Print_Area" localSheetId="1">Environment!$A$1:$L$133</definedName>
    <definedName name="_xlnm.Print_Area" localSheetId="4">GRI!$A$1:$H$51</definedName>
    <definedName name="_xlnm.Print_Area" localSheetId="2">People!$A$1:$AG$62</definedName>
    <definedName name="_xlnm.Print_Area" localSheetId="3">WHS!$A$1:$F$29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 l="1"/>
</calcChain>
</file>

<file path=xl/sharedStrings.xml><?xml version="1.0" encoding="utf-8"?>
<sst xmlns="http://schemas.openxmlformats.org/spreadsheetml/2006/main" count="448" uniqueCount="233">
  <si>
    <t>ESG data reporting as at 30 June 2025</t>
  </si>
  <si>
    <t>This data book should be read in conjunction with Abaucs Storage King's full reporting suite, see links below.</t>
  </si>
  <si>
    <t>FY25 Sustainability Report and Investor Resources</t>
  </si>
  <si>
    <t>ASK Governance webpage</t>
  </si>
  <si>
    <t>Reporting basis:</t>
  </si>
  <si>
    <t>FY25 Data is for 127* ASK owned operating sites, plus SK Head Office, which is included in NSW.
*Two new stores that commenced operations in the last quarter not included, one store sold in the last quarter included, refer Footnote 2 for further details.</t>
  </si>
  <si>
    <t>KEY PERFORMANCE INDICATOR</t>
  </si>
  <si>
    <t>FY25</t>
  </si>
  <si>
    <t>FY24</t>
  </si>
  <si>
    <t>Variance</t>
  </si>
  <si>
    <t>Fuels</t>
  </si>
  <si>
    <t xml:space="preserve">  Stationary Energy - Natural Gas (GJ)</t>
  </si>
  <si>
    <t xml:space="preserve">  Stationary Energy - LPG (GJ)</t>
  </si>
  <si>
    <r>
      <t>Total Fuels</t>
    </r>
    <r>
      <rPr>
        <vertAlign val="superscript"/>
        <sz val="11"/>
        <color theme="1"/>
        <rFont val="Calibri"/>
        <family val="2"/>
      </rPr>
      <t>1</t>
    </r>
    <r>
      <rPr>
        <sz val="11"/>
        <color theme="1"/>
        <rFont val="Calibri"/>
        <family val="2"/>
      </rPr>
      <t xml:space="preserve"> (GJ)</t>
    </r>
  </si>
  <si>
    <t>Electricity</t>
  </si>
  <si>
    <t xml:space="preserve">  Total Electricity Consumed on Site (GJ)</t>
  </si>
  <si>
    <t xml:space="preserve">  Solar Generation - Used Internally (GJ)</t>
  </si>
  <si>
    <t xml:space="preserve">  Electricity Purchased from Grid (GJ)</t>
  </si>
  <si>
    <t xml:space="preserve">  Green Power Purchases (GJ)</t>
  </si>
  <si>
    <t xml:space="preserve">  Solar Generation - Exported to Grid (GJ)</t>
  </si>
  <si>
    <t>Net Electricity (GJ)</t>
  </si>
  <si>
    <t>Total Energy consumption (GJ)</t>
  </si>
  <si>
    <t>Site Numbers</t>
  </si>
  <si>
    <r>
      <t>Energy use per square metre lettable area (MJ/m</t>
    </r>
    <r>
      <rPr>
        <vertAlign val="superscript"/>
        <sz val="11"/>
        <color theme="1"/>
        <rFont val="Calibri"/>
        <family val="2"/>
      </rPr>
      <t>2</t>
    </r>
    <r>
      <rPr>
        <sz val="11"/>
        <color theme="1"/>
        <rFont val="Calibri"/>
        <family val="2"/>
      </rPr>
      <t>)</t>
    </r>
  </si>
  <si>
    <t>Emissions</t>
  </si>
  <si>
    <r>
      <t>Carbon emissions (t CO</t>
    </r>
    <r>
      <rPr>
        <vertAlign val="subscript"/>
        <sz val="11"/>
        <color theme="1"/>
        <rFont val="Calibri"/>
        <family val="2"/>
      </rPr>
      <t>2</t>
    </r>
    <r>
      <rPr>
        <sz val="11"/>
        <color theme="1"/>
        <rFont val="Calibri"/>
        <family val="2"/>
      </rPr>
      <t>-e) - Electricity (Location Based)</t>
    </r>
  </si>
  <si>
    <r>
      <t>Carbon emissions (t CO</t>
    </r>
    <r>
      <rPr>
        <vertAlign val="subscript"/>
        <sz val="11"/>
        <color theme="1"/>
        <rFont val="Calibri"/>
        <family val="2"/>
      </rPr>
      <t>2</t>
    </r>
    <r>
      <rPr>
        <sz val="11"/>
        <color theme="1"/>
        <rFont val="Calibri"/>
        <family val="2"/>
      </rPr>
      <t>-e) - Natural Gas</t>
    </r>
  </si>
  <si>
    <r>
      <t>Carbon emissions (t CO</t>
    </r>
    <r>
      <rPr>
        <vertAlign val="subscript"/>
        <sz val="11"/>
        <color theme="1"/>
        <rFont val="Calibri"/>
        <family val="2"/>
      </rPr>
      <t>2</t>
    </r>
    <r>
      <rPr>
        <sz val="11"/>
        <color theme="1"/>
        <rFont val="Calibri"/>
        <family val="2"/>
      </rPr>
      <t>-e) - LPG</t>
    </r>
  </si>
  <si>
    <r>
      <t>Carbon emissions (t CO</t>
    </r>
    <r>
      <rPr>
        <vertAlign val="subscript"/>
        <sz val="11"/>
        <color theme="1"/>
        <rFont val="Calibri"/>
        <family val="2"/>
      </rPr>
      <t>2</t>
    </r>
    <r>
      <rPr>
        <sz val="11"/>
        <color theme="1"/>
        <rFont val="Calibri"/>
        <family val="2"/>
      </rPr>
      <t>-e) - Refrigerant</t>
    </r>
    <r>
      <rPr>
        <sz val="11"/>
        <color theme="1"/>
        <rFont val="Calibri"/>
        <family val="2"/>
      </rPr>
      <t xml:space="preserve"> Loss</t>
    </r>
  </si>
  <si>
    <r>
      <t>Carbon emissions (t CO</t>
    </r>
    <r>
      <rPr>
        <b/>
        <vertAlign val="subscript"/>
        <sz val="11"/>
        <color theme="1"/>
        <rFont val="Calibri"/>
        <family val="2"/>
      </rPr>
      <t>2</t>
    </r>
    <r>
      <rPr>
        <b/>
        <sz val="11"/>
        <color theme="1"/>
        <rFont val="Calibri"/>
        <family val="2"/>
      </rPr>
      <t>-e) - Total</t>
    </r>
  </si>
  <si>
    <r>
      <t>Emissions Intesity (kg CO</t>
    </r>
    <r>
      <rPr>
        <b/>
        <vertAlign val="subscript"/>
        <sz val="11"/>
        <color theme="1"/>
        <rFont val="Calibri"/>
        <family val="2"/>
      </rPr>
      <t>2</t>
    </r>
    <r>
      <rPr>
        <b/>
        <sz val="11"/>
        <color theme="1"/>
        <rFont val="Calibri"/>
        <family val="2"/>
      </rPr>
      <t>-e per m</t>
    </r>
    <r>
      <rPr>
        <b/>
        <vertAlign val="superscript"/>
        <sz val="11"/>
        <color theme="1"/>
        <rFont val="Calibri"/>
        <family val="2"/>
      </rPr>
      <t>2</t>
    </r>
    <r>
      <rPr>
        <b/>
        <sz val="11"/>
        <color theme="1"/>
        <rFont val="Calibri"/>
        <family val="2"/>
      </rPr>
      <t xml:space="preserve"> NLA)</t>
    </r>
  </si>
  <si>
    <t>FY25 Data</t>
  </si>
  <si>
    <t>ACT</t>
  </si>
  <si>
    <t>NSW</t>
  </si>
  <si>
    <t>QLD</t>
  </si>
  <si>
    <t>SA</t>
  </si>
  <si>
    <t>VIC</t>
  </si>
  <si>
    <t>WA</t>
  </si>
  <si>
    <t>AUS</t>
  </si>
  <si>
    <t>NZ</t>
  </si>
  <si>
    <t>TOTAL</t>
  </si>
  <si>
    <r>
      <t xml:space="preserve">  Site Numbers</t>
    </r>
    <r>
      <rPr>
        <vertAlign val="superscript"/>
        <sz val="11"/>
        <color theme="1"/>
        <rFont val="Calibri"/>
        <family val="2"/>
      </rPr>
      <t>2</t>
    </r>
  </si>
  <si>
    <r>
      <t xml:space="preserve">  NLA (m</t>
    </r>
    <r>
      <rPr>
        <vertAlign val="superscript"/>
        <sz val="11"/>
        <color theme="1"/>
        <rFont val="Calibri"/>
        <family val="2"/>
      </rPr>
      <t>2</t>
    </r>
    <r>
      <rPr>
        <sz val="11"/>
        <color theme="1"/>
        <rFont val="Calibri"/>
        <family val="2"/>
      </rPr>
      <t>)</t>
    </r>
  </si>
  <si>
    <t>ELECTRICITY</t>
  </si>
  <si>
    <r>
      <t xml:space="preserve">  Total Electricity Consumed on Site (kWh)</t>
    </r>
    <r>
      <rPr>
        <vertAlign val="superscript"/>
        <sz val="11"/>
        <rFont val="Calibri"/>
        <family val="2"/>
      </rPr>
      <t>3</t>
    </r>
  </si>
  <si>
    <r>
      <t xml:space="preserve">  Electricity Supplied by On-site Solar Generation (kWh)</t>
    </r>
    <r>
      <rPr>
        <vertAlign val="superscript"/>
        <sz val="11"/>
        <rFont val="Calibri"/>
        <family val="2"/>
      </rPr>
      <t>4</t>
    </r>
  </si>
  <si>
    <t xml:space="preserve">  Electricity Purchased from Grid (kWh)</t>
  </si>
  <si>
    <t xml:space="preserve">  Green Power Purchases (kWh)</t>
  </si>
  <si>
    <t xml:space="preserve">  Solar Generation exported to Grid (kWh)</t>
  </si>
  <si>
    <t>Net Electricity (kWh)</t>
  </si>
  <si>
    <r>
      <t xml:space="preserve">  Total Electricity Consumed on Site (GJ)</t>
    </r>
    <r>
      <rPr>
        <vertAlign val="superscript"/>
        <sz val="11"/>
        <rFont val="Calibri"/>
        <family val="2"/>
      </rPr>
      <t>3</t>
    </r>
  </si>
  <si>
    <r>
      <t xml:space="preserve">  Electricity Supplied by On-site Solar Generation (GJ)</t>
    </r>
    <r>
      <rPr>
        <vertAlign val="superscript"/>
        <sz val="11"/>
        <rFont val="Calibri"/>
        <family val="2"/>
      </rPr>
      <t>4</t>
    </r>
  </si>
  <si>
    <t xml:space="preserve">  Energy - Green Power Purchases (GJ)</t>
  </si>
  <si>
    <t xml:space="preserve">  Solar Generation exported to Grid (GJ)</t>
  </si>
  <si>
    <t>SCOPE 2 EMISSIONS</t>
  </si>
  <si>
    <t>Grid Emissions Factors (Location Based)</t>
  </si>
  <si>
    <t xml:space="preserve">   x Electricity Purchased from Grid (kWh)</t>
  </si>
  <si>
    <r>
      <t xml:space="preserve">   = Carbon Emissions (t CO</t>
    </r>
    <r>
      <rPr>
        <vertAlign val="subscript"/>
        <sz val="11"/>
        <color theme="1"/>
        <rFont val="Calibri"/>
        <family val="2"/>
      </rPr>
      <t>2</t>
    </r>
    <r>
      <rPr>
        <sz val="11"/>
        <color theme="1"/>
        <rFont val="Calibri"/>
        <family val="2"/>
      </rPr>
      <t>-e) - Electricity (Location Based)</t>
    </r>
    <r>
      <rPr>
        <vertAlign val="superscript"/>
        <sz val="11"/>
        <color theme="1"/>
        <rFont val="Calibri"/>
        <family val="2"/>
      </rPr>
      <t>5</t>
    </r>
  </si>
  <si>
    <t>SOLAR PHOTOVOLTAIC INSTALLED CAPACITY</t>
  </si>
  <si>
    <r>
      <t xml:space="preserve">  Rooftop Solar Installed (sites)</t>
    </r>
    <r>
      <rPr>
        <vertAlign val="superscript"/>
        <sz val="11"/>
        <color theme="1"/>
        <rFont val="Calibri"/>
        <family val="2"/>
      </rPr>
      <t>2</t>
    </r>
  </si>
  <si>
    <t xml:space="preserve">  Rooftop Solar Penetration (% of sites)</t>
  </si>
  <si>
    <t xml:space="preserve">  Rooftop Solar Installed Capacity (kW)</t>
  </si>
  <si>
    <r>
      <t xml:space="preserve">  Average Daily Solar Production (kWh/day)</t>
    </r>
    <r>
      <rPr>
        <vertAlign val="superscript"/>
        <sz val="11"/>
        <color theme="1"/>
        <rFont val="Calibri"/>
        <family val="2"/>
      </rPr>
      <t>6</t>
    </r>
  </si>
  <si>
    <r>
      <t xml:space="preserve">  Estimated Annual Production (kWh)</t>
    </r>
    <r>
      <rPr>
        <vertAlign val="superscript"/>
        <sz val="11"/>
        <color theme="1"/>
        <rFont val="Calibri"/>
        <family val="2"/>
      </rPr>
      <t>7</t>
    </r>
  </si>
  <si>
    <r>
      <t xml:space="preserve">  Solar Generation used on-site (kWh)</t>
    </r>
    <r>
      <rPr>
        <vertAlign val="superscript"/>
        <sz val="11"/>
        <color theme="1"/>
        <rFont val="Calibri"/>
        <family val="2"/>
      </rPr>
      <t>4</t>
    </r>
  </si>
  <si>
    <t xml:space="preserve">  Percentage Solar Generation used On-site (%)</t>
  </si>
  <si>
    <r>
      <t xml:space="preserve">  Carbon Emissions Avoided (t CO</t>
    </r>
    <r>
      <rPr>
        <vertAlign val="subscript"/>
        <sz val="11"/>
        <color theme="1"/>
        <rFont val="Calibri"/>
        <family val="2"/>
      </rPr>
      <t>2</t>
    </r>
    <r>
      <rPr>
        <sz val="11"/>
        <color theme="1"/>
        <rFont val="Calibri"/>
        <family val="2"/>
      </rPr>
      <t>-e) - (Location Based)</t>
    </r>
  </si>
  <si>
    <t>FY24 Data</t>
  </si>
  <si>
    <t xml:space="preserve">  Site Numbers</t>
  </si>
  <si>
    <t xml:space="preserve">  Rooftop Solar Installed (sites)</t>
  </si>
  <si>
    <t>Footnote 1: Excludes fuel used in ASK owned vehicles.  Fuel used in trucks and vans by our customers will fall into Scope 3 emissions, which is out of scope for Storage King for this reporting period.</t>
  </si>
  <si>
    <t>Footnote 2: Data for two new stores that commenced operations in June and has been excluded from both consumption and production. Excluded: SK Darlington SA, SK Leppington NSW. Similarly, consumption and production data for SK Beenleigh QLD, that ceased operations on 30/6/25 due to compulsory acquisition by the Qld Government has been included.</t>
  </si>
  <si>
    <t>Footnote 3: Internal consumption from rooftop PV systems is not consistently measured across the portfolio, we have calculated site consumption as the grid supplied electricity plus theoretical solar production, less exports to the grid.</t>
  </si>
  <si>
    <t>Footnote 4: Calculated as the estimated solar production less electricity exported back into the grid.</t>
  </si>
  <si>
    <t>Footnote 5: Location based emissions exclude Energy Exported and Green Power purchases.  We plan to also report Market Based emissions for future reporting periods.</t>
  </si>
  <si>
    <t>Footnote 6: Capital city averages, Sources: Australia: Clean Energy Council, New Zealand: National Renewable Energy Laboratory</t>
  </si>
  <si>
    <t>Footnote 7: Estimated Annual Production is a theoretical calculation made by multiplying the installed photovoltaic (PV) capacity by the Average Daily Solar Production of the nearest capital city.</t>
  </si>
  <si>
    <t>Employee engagement and motivation</t>
  </si>
  <si>
    <t>PERFORMANCE METRICS TABLE</t>
  </si>
  <si>
    <t>EMPLOYEES BY EMPLOYMENT TYPE AND GENDER</t>
  </si>
  <si>
    <t>GRI Disclosure</t>
  </si>
  <si>
    <t>Key Performance Indicator</t>
  </si>
  <si>
    <t>FY25 performance</t>
  </si>
  <si>
    <t>FY24 performance</t>
  </si>
  <si>
    <t>FY23 performance</t>
  </si>
  <si>
    <t>Total number of females</t>
  </si>
  <si>
    <t>Total number of males</t>
  </si>
  <si>
    <t>401-1</t>
  </si>
  <si>
    <t>Number of full time employees</t>
  </si>
  <si>
    <t>Number of part time employees</t>
  </si>
  <si>
    <t>Number of temporary employees</t>
  </si>
  <si>
    <t>Total number of employees</t>
  </si>
  <si>
    <t>Total number full + part time permanent employees</t>
  </si>
  <si>
    <t>EMPLOYEE TURNOVER BY GENDER, BY AGE GROUP AND REGION</t>
  </si>
  <si>
    <t>Total Number</t>
  </si>
  <si>
    <t>Rate (% of total employees)</t>
  </si>
  <si>
    <t>Employee turnover by gender*</t>
  </si>
  <si>
    <t>Female</t>
  </si>
  <si>
    <t xml:space="preserve">Male </t>
  </si>
  <si>
    <t>Employee turnover by age group</t>
  </si>
  <si>
    <t>Under 30 years old</t>
  </si>
  <si>
    <t>30-50 years old</t>
  </si>
  <si>
    <t>Over 50 years old</t>
  </si>
  <si>
    <t>Employee turnover by region</t>
  </si>
  <si>
    <t>Australia</t>
  </si>
  <si>
    <t>New Zealand</t>
  </si>
  <si>
    <t>NEW STARTERS BY GENDER, BY AGE GROUP AND REGION</t>
  </si>
  <si>
    <t>New employees by gender*</t>
  </si>
  <si>
    <t>Female new starters</t>
  </si>
  <si>
    <t>Male new starters</t>
  </si>
  <si>
    <t>New employees by age</t>
  </si>
  <si>
    <t>New employees by region</t>
  </si>
  <si>
    <t>*Rate % based on total number of females or males only, not total employees</t>
  </si>
  <si>
    <t xml:space="preserve">SK FEMALE SALARIES AS A RATIO OF MALE SALARIES </t>
  </si>
  <si>
    <t xml:space="preserve">KEY PERFORMANCE INDICATOR </t>
  </si>
  <si>
    <t xml:space="preserve">FY25 PERFORMANCE </t>
  </si>
  <si>
    <t xml:space="preserve">FY24 PERFORMANCE </t>
  </si>
  <si>
    <t xml:space="preserve">FY23 PERFORMANCE </t>
  </si>
  <si>
    <t>EMPLOYMENT CATEGORY</t>
  </si>
  <si>
    <t xml:space="preserve">ALL </t>
  </si>
  <si>
    <t xml:space="preserve">OPERATIONAL </t>
  </si>
  <si>
    <t xml:space="preserve">SUPPORT </t>
  </si>
  <si>
    <t>Total 
Females</t>
  </si>
  <si>
    <t>Total 
Males</t>
  </si>
  <si>
    <t xml:space="preserve">Ratio of 
Female Salary 
to Male Salary </t>
  </si>
  <si>
    <t xml:space="preserve">Other executives (including CEO)/General managers </t>
  </si>
  <si>
    <t>N/A</t>
  </si>
  <si>
    <t xml:space="preserve">Senior Management </t>
  </si>
  <si>
    <t xml:space="preserve">Other Management </t>
  </si>
  <si>
    <t>Sales</t>
  </si>
  <si>
    <t>Nil</t>
  </si>
  <si>
    <t xml:space="preserve">Labourers </t>
  </si>
  <si>
    <t>n/a</t>
  </si>
  <si>
    <t>Support and specialist</t>
  </si>
  <si>
    <t xml:space="preserve">Total </t>
  </si>
  <si>
    <t xml:space="preserve">Data excludes New Zealand </t>
  </si>
  <si>
    <t>Workplace Health and Safety</t>
  </si>
  <si>
    <t>FY23</t>
  </si>
  <si>
    <t>Work related injuries for all employees</t>
  </si>
  <si>
    <t>Number of safety and environmental training hours completed</t>
  </si>
  <si>
    <t>Number of fatalities as a result of a work-related injury</t>
  </si>
  <si>
    <r>
      <t>Rate of fatalities as a result of a work-related injury</t>
    </r>
    <r>
      <rPr>
        <vertAlign val="superscript"/>
        <sz val="11"/>
        <color rgb="FF000000"/>
        <rFont val="Calibri"/>
        <family val="2"/>
        <scheme val="minor"/>
      </rPr>
      <t>2</t>
    </r>
  </si>
  <si>
    <t>Number of high consequence work related injuries (excluding fatal ities)</t>
  </si>
  <si>
    <t>Number of recordable work-related injuries</t>
  </si>
  <si>
    <r>
      <rPr>
        <sz val="11"/>
        <color rgb="FF000000"/>
        <rFont val="Calibri"/>
        <family val="2"/>
      </rPr>
      <t>Rate of recordable work-related injuries</t>
    </r>
    <r>
      <rPr>
        <vertAlign val="superscript"/>
        <sz val="11"/>
        <color rgb="FF000000"/>
        <rFont val="Calibri"/>
        <family val="2"/>
      </rPr>
      <t>1</t>
    </r>
  </si>
  <si>
    <t>Number of first aid incidents</t>
  </si>
  <si>
    <t>Number of medically treated incidents</t>
  </si>
  <si>
    <t>Number of lost-time incidents</t>
  </si>
  <si>
    <t>Total employee hours worked</t>
  </si>
  <si>
    <t>Standard employee hours worked</t>
  </si>
  <si>
    <t>Work related injuries for all contractors</t>
  </si>
  <si>
    <t>Number of fatalities as a result of a work- related injury</t>
  </si>
  <si>
    <t>Rate of fatalities as a result of a work-related injury</t>
  </si>
  <si>
    <t>Number of high-consequence work related injuries (excluding fatalities)</t>
  </si>
  <si>
    <t>All data relates to employees in Abacus/Storage King controlled premises covered by the WHS system</t>
  </si>
  <si>
    <t>Footnote 1. Frequency rates are calculated per 1,000,000 work hours</t>
  </si>
  <si>
    <t>GRI content index</t>
  </si>
  <si>
    <t xml:space="preserve">Statement of use
</t>
  </si>
  <si>
    <t>Abacus Storage King has reported the information cited in this GRI content index for the period 1 July 2024 - 30 June 2025 with reference to the GRI Standards.</t>
  </si>
  <si>
    <t>GRI 1 used</t>
  </si>
  <si>
    <t>GRI 1: Foundation 2021</t>
  </si>
  <si>
    <t xml:space="preserve">GRI STANDARD </t>
  </si>
  <si>
    <t xml:space="preserve">DISCLOSURE </t>
  </si>
  <si>
    <t>LOCATION FY24</t>
  </si>
  <si>
    <t xml:space="preserve">GRI 2: General Disclosures 2021
</t>
  </si>
  <si>
    <t>2-1 Organisational details</t>
  </si>
  <si>
    <t>p.6</t>
  </si>
  <si>
    <t>2-2 Entities included in the organization’s sustainability reporting</t>
  </si>
  <si>
    <t>p.2</t>
  </si>
  <si>
    <t>2-3 Reporting period, frequency and contact point</t>
  </si>
  <si>
    <t>p.2, back page</t>
  </si>
  <si>
    <t>2-4 Restatements of information</t>
  </si>
  <si>
    <t>P.4</t>
  </si>
  <si>
    <t>2-6 Activities, value chain and other business relationships</t>
  </si>
  <si>
    <t xml:space="preserve">P.6-7, 32
</t>
  </si>
  <si>
    <t>2-7 Employees</t>
  </si>
  <si>
    <t>See databook</t>
  </si>
  <si>
    <t>2-9 Governance structure and composition</t>
  </si>
  <si>
    <t>P.29 and Abacus Storage King Corporate Governance Statement</t>
  </si>
  <si>
    <t>2-10 Nomination and selection of the highest governance body</t>
  </si>
  <si>
    <t>2-11 Chair of the highest governance body</t>
  </si>
  <si>
    <t>Abacus Storage King Corporate Governance Statement</t>
  </si>
  <si>
    <t>2-12 Role of the highest governance body in overseeing the management of impacts</t>
  </si>
  <si>
    <t>2-13 Delegation of responsibility for managing impacts</t>
  </si>
  <si>
    <t>p29</t>
  </si>
  <si>
    <t>2-14 Role of the highest governance body in sustainability reporting</t>
  </si>
  <si>
    <t>2-15 Conflicts of interest</t>
  </si>
  <si>
    <t>Abacus Storage King Conflicts of Interest and Related Party Policy</t>
  </si>
  <si>
    <t>2-18 Evaluation of the performance of the highest governance body</t>
  </si>
  <si>
    <t>2-19 Remuneration policies</t>
  </si>
  <si>
    <t>Abacus Storage King Annual Financial Report - Remuneration Report</t>
  </si>
  <si>
    <t>2-20 Process to determine remuneration</t>
  </si>
  <si>
    <t>2-23 Policy commitments</t>
  </si>
  <si>
    <t>Abacus Group and Abacus Storage King Joint Modern Slavery Statement
Abacus Storage King policies</t>
  </si>
  <si>
    <t>2-24 Embedding policy commitments</t>
  </si>
  <si>
    <t>p. 32
Abacus Group and Abacus Storage King Joint Modern Slavery Statement</t>
  </si>
  <si>
    <t>2-25 Processes to remediate negative impacts</t>
  </si>
  <si>
    <t>Abacus Group and Abacus Storage King Joint Modern Slavery Statement</t>
  </si>
  <si>
    <t>2-26 Mechanisms for seeking advice and raising concerns</t>
  </si>
  <si>
    <t>Abacus Group and Abacus Storage King Joint Modern Slavery Statement
Abacus Storage King Whistleblower Policy</t>
  </si>
  <si>
    <t>2-27 Compliance with laws and regulations</t>
  </si>
  <si>
    <t>p.32</t>
  </si>
  <si>
    <t>2-29 Approach to stakeholder engagement</t>
  </si>
  <si>
    <t>p.8
Continuous Disclosure and Securityholder Communications Policy
Abacus Storage King Corporate Governance Statement</t>
  </si>
  <si>
    <t xml:space="preserve">GRI 3: Material Topics 2021
</t>
  </si>
  <si>
    <t>3-1 Process to determine material topics</t>
  </si>
  <si>
    <t>p.9</t>
  </si>
  <si>
    <t>3-2 List of material topics</t>
  </si>
  <si>
    <t>3-3 Management of material topics</t>
  </si>
  <si>
    <t>p.10-11</t>
  </si>
  <si>
    <t>GRI 302: Energy 2016</t>
  </si>
  <si>
    <t>302-1 Energy consumption within the organization</t>
  </si>
  <si>
    <t>302-3 Energy intensity</t>
  </si>
  <si>
    <t>GRI 305: Emissions 2016</t>
  </si>
  <si>
    <t>305-1 Direct (Scope 1) GHG emissions</t>
  </si>
  <si>
    <t>305-2 Energy indirect (Scope 2) GHG emissions</t>
  </si>
  <si>
    <t>305-3 Other indirect (Scope 3) GHG emissions</t>
  </si>
  <si>
    <t>305-4 GHG emissions intensity</t>
  </si>
  <si>
    <t>305-5 Reduction of GHG emissions</t>
  </si>
  <si>
    <t>GRI 401: Employment 2016</t>
  </si>
  <si>
    <t>401-1 New employee hires and employee turnover</t>
  </si>
  <si>
    <t>GRI 403: Occupational Health and Safety 2018</t>
  </si>
  <si>
    <t>403-9 Work-related injuries</t>
  </si>
  <si>
    <t>GRI 405: Diversity and Equal Opportunity 2016</t>
  </si>
  <si>
    <t>405-1 Diversity of governance bodies and employees</t>
  </si>
  <si>
    <t>p.29
See data book</t>
  </si>
  <si>
    <t>405-2 Ratio of basic salary and remuneration of women to men</t>
  </si>
  <si>
    <t>GRI 408: Child Labour 2016</t>
  </si>
  <si>
    <t>408-1 Operations and suppliers at significant risk for incidents of child labour</t>
  </si>
  <si>
    <t>GRI 409: Forced or Compulsory Labour 2016</t>
  </si>
  <si>
    <t>409-1 Operations and suppliers at significant risk for incidents of forced or compulsory labour</t>
  </si>
  <si>
    <t>Note: page numbers refer to location in the FY25 Sustainability Report, other documents can be found on our Governance page at:</t>
  </si>
  <si>
    <t>https://abacusgroup.com.au/about-abacus/governance/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</si>
</sst>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 &quot;-&quot;??_-;_-@_-"/>
    <numFmt numFmtId="165" formatCode="_-* #,##0.00_);* \(#,##0.00\);_-* &quot;-&quot;??_-;_-@_-"/>
    <numFmt numFmtId="166" formatCode="_-* #,##0.0_);* \(#,##0.0\);_-* &quot;-&quot;??_-;_-@_-"/>
    <numFmt numFmtId="167" formatCode="0.0%"/>
    <numFmt numFmtId="168" formatCode="0.0"/>
  </numFmts>
  <fonts count="41">
    <font>
      <sz val="11"/>
      <color theme="1"/>
      <name val="Calibri"/>
      <family val="2"/>
      <scheme val="minor"/>
    </font>
    <font>
      <sz val="10"/>
      <color theme="1"/>
      <name val="Arial"/>
      <family val="2"/>
    </font>
    <font>
      <sz val="11"/>
      <color theme="1"/>
      <name val="Calibri"/>
      <family val="2"/>
    </font>
    <font>
      <sz val="20"/>
      <color theme="1"/>
      <name val="Calibri"/>
      <family val="2"/>
      <scheme val="minor"/>
    </font>
    <font>
      <sz val="11"/>
      <color theme="1"/>
      <name val="Arial"/>
      <family val="2"/>
    </font>
    <font>
      <b/>
      <sz val="20"/>
      <color rgb="FF002855"/>
      <name val="Arial"/>
      <family val="2"/>
    </font>
    <font>
      <b/>
      <sz val="11"/>
      <color theme="1"/>
      <name val="Arial"/>
      <family val="2"/>
    </font>
    <font>
      <b/>
      <sz val="11"/>
      <color theme="0"/>
      <name val="Calibri"/>
      <family val="2"/>
    </font>
    <font>
      <vertAlign val="superscript"/>
      <sz val="11"/>
      <color theme="1"/>
      <name val="Calibri"/>
      <family val="2"/>
    </font>
    <font>
      <vertAlign val="subscript"/>
      <sz val="11"/>
      <color theme="1"/>
      <name val="Calibri"/>
      <family val="2"/>
    </font>
    <font>
      <sz val="11"/>
      <name val="Calibri"/>
      <family val="2"/>
    </font>
    <font>
      <i/>
      <sz val="9"/>
      <color theme="1"/>
      <name val="Calibri"/>
      <family val="2"/>
    </font>
    <font>
      <sz val="8"/>
      <name val="Calibri"/>
      <family val="2"/>
      <scheme val="minor"/>
    </font>
    <font>
      <b/>
      <sz val="11"/>
      <color theme="1"/>
      <name val="Calibri"/>
      <family val="2"/>
      <scheme val="minor"/>
    </font>
    <font>
      <b/>
      <sz val="11"/>
      <color theme="0"/>
      <name val="Calibri"/>
      <family val="2"/>
      <scheme val="minor"/>
    </font>
    <font>
      <i/>
      <sz val="11"/>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i/>
      <sz val="11"/>
      <color rgb="FFFF0000"/>
      <name val="Calibri"/>
      <family val="2"/>
      <scheme val="minor"/>
    </font>
    <font>
      <b/>
      <sz val="11"/>
      <color theme="1"/>
      <name val="Calibri"/>
      <family val="2"/>
    </font>
    <font>
      <b/>
      <vertAlign val="subscript"/>
      <sz val="11"/>
      <color theme="1"/>
      <name val="Calibri"/>
      <family val="2"/>
    </font>
    <font>
      <b/>
      <vertAlign val="superscript"/>
      <sz val="11"/>
      <color theme="1"/>
      <name val="Calibri"/>
      <family val="2"/>
    </font>
    <font>
      <vertAlign val="superscript"/>
      <sz val="11"/>
      <color rgb="FF000000"/>
      <name val="Calibri"/>
      <family val="2"/>
      <scheme val="minor"/>
    </font>
    <font>
      <sz val="9"/>
      <color theme="1"/>
      <name val="OpenSansRegular"/>
      <family val="2"/>
    </font>
    <font>
      <i/>
      <sz val="9"/>
      <color rgb="FF000000"/>
      <name val="Calibri"/>
      <family val="2"/>
      <scheme val="minor"/>
    </font>
    <font>
      <sz val="11"/>
      <color theme="0"/>
      <name val="Calibri"/>
      <family val="2"/>
      <scheme val="minor"/>
    </font>
    <font>
      <b/>
      <sz val="11"/>
      <name val="Calibri"/>
      <family val="2"/>
      <scheme val="minor"/>
    </font>
    <font>
      <sz val="11"/>
      <name val="Calibri"/>
      <family val="2"/>
      <scheme val="minor"/>
    </font>
    <font>
      <sz val="11"/>
      <color theme="0" tint="-0.499969989061356"/>
      <name val="Calibri"/>
      <family val="2"/>
    </font>
    <font>
      <vertAlign val="superscript"/>
      <sz val="11"/>
      <name val="Calibri"/>
      <family val="2"/>
    </font>
    <font>
      <b/>
      <sz val="14"/>
      <color theme="1"/>
      <name val="Calibri"/>
      <family val="2"/>
    </font>
    <font>
      <u val="single"/>
      <sz val="11"/>
      <color theme="10"/>
      <name val="Calibri"/>
      <family val="2"/>
      <scheme val="minor"/>
    </font>
    <font>
      <b/>
      <sz val="20"/>
      <name val="Calibri"/>
      <family val="2"/>
      <scheme val="minor"/>
    </font>
    <font>
      <sz val="11"/>
      <color rgb="FFFF0000"/>
      <name val="Calibri"/>
      <family val="2"/>
      <scheme val="minor"/>
    </font>
    <font>
      <sz val="22"/>
      <color theme="1"/>
      <name val="OpenSansRegular"/>
      <family val="2"/>
    </font>
    <font>
      <sz val="11"/>
      <color rgb="FF000000"/>
      <name val="Brandon Grotesque Regular"/>
      <family val="2"/>
    </font>
    <font>
      <sz val="11"/>
      <color rgb="FF000000"/>
      <name val="Arial"/>
      <family val="2"/>
    </font>
    <font>
      <sz val="8"/>
      <color theme="1"/>
      <name val="Calibri"/>
      <family val="2"/>
      <scheme val="minor"/>
    </font>
    <font>
      <sz val="11"/>
      <color rgb="FF000000"/>
      <name val="Calibri"/>
      <family val="2"/>
    </font>
    <font>
      <vertAlign val="superscript"/>
      <sz val="11"/>
      <color rgb="FF000000"/>
      <name val="Calibri"/>
      <family val="2"/>
    </font>
  </fonts>
  <fills count="11">
    <fill>
      <patternFill patternType="none"/>
    </fill>
    <fill>
      <patternFill patternType="gray125"/>
    </fill>
    <fill>
      <patternFill patternType="solid">
        <fgColor theme="0"/>
        <bgColor indexed="64"/>
      </patternFill>
    </fill>
    <fill>
      <patternFill patternType="solid">
        <fgColor rgb="FF243588"/>
        <bgColor indexed="64"/>
      </patternFill>
    </fill>
    <fill>
      <patternFill patternType="solid">
        <fgColor rgb="FF243588"/>
        <bgColor indexed="64"/>
      </patternFill>
    </fill>
    <fill>
      <patternFill patternType="solid">
        <fgColor rgb="FFCFDEF1"/>
        <bgColor indexed="64"/>
      </patternFill>
    </fill>
    <fill>
      <patternFill patternType="solid">
        <fgColor rgb="FFE7E7E7"/>
        <bgColor indexed="64"/>
      </patternFill>
    </fill>
    <fill>
      <patternFill patternType="solid">
        <fgColor rgb="FFCFDEF1"/>
        <bgColor indexed="64"/>
      </patternFill>
    </fill>
    <fill>
      <patternFill patternType="solid">
        <fgColor rgb="FFFFFFFF"/>
        <bgColor indexed="64"/>
      </patternFill>
    </fill>
    <fill>
      <patternFill patternType="solid">
        <fgColor theme="0"/>
        <bgColor indexed="64"/>
      </patternFill>
    </fill>
    <fill>
      <patternFill patternType="solid">
        <fgColor theme="2"/>
        <bgColor indexed="64"/>
      </patternFill>
    </fill>
  </fills>
  <borders count="28">
    <border>
      <left/>
      <right/>
      <top/>
      <bottom/>
      <diagonal/>
    </border>
    <border>
      <left style="thin">
        <color auto="1"/>
      </left>
      <right style="thin">
        <color auto="1"/>
      </right>
      <top style="thin">
        <color auto="1"/>
      </top>
      <bottom style="thin">
        <color auto="1"/>
      </bottom>
    </border>
    <border>
      <left style="thin">
        <color auto="1"/>
      </left>
      <right/>
      <top style="thin">
        <color auto="1"/>
      </top>
      <bottom style="thin">
        <color auto="1"/>
      </bottom>
    </border>
    <border>
      <left/>
      <right/>
      <top/>
      <bottom style="thin">
        <color auto="1"/>
      </bottom>
    </border>
    <border>
      <left/>
      <right/>
      <top style="thin">
        <color auto="1"/>
      </top>
      <bottom style="hair">
        <color auto="1"/>
      </bottom>
    </border>
    <border>
      <left/>
      <right/>
      <top style="hair">
        <color auto="1"/>
      </top>
      <bottom style="hair">
        <color auto="1"/>
      </bottom>
    </border>
    <border>
      <left/>
      <right/>
      <top style="thin">
        <color auto="1"/>
      </top>
      <bottom style="thin">
        <color auto="1"/>
      </bottom>
    </border>
    <border>
      <left/>
      <right/>
      <top style="hair">
        <color auto="1"/>
      </top>
      <bottom style="thin">
        <color auto="1"/>
      </bottom>
    </border>
    <border>
      <left/>
      <right style="thin">
        <color auto="1"/>
      </right>
      <top style="thin">
        <color auto="1"/>
      </top>
      <bottom/>
    </border>
    <border>
      <left style="thin">
        <color auto="1"/>
      </left>
      <right/>
      <top style="thin">
        <color auto="1"/>
      </top>
      <bottom/>
    </border>
    <border>
      <left/>
      <right/>
      <top style="thin">
        <color auto="1"/>
      </top>
      <bottom/>
    </border>
    <border>
      <left/>
      <right/>
      <top/>
      <bottom style="hair">
        <color auto="1"/>
      </bottom>
    </border>
    <border>
      <left style="thin">
        <color auto="1"/>
      </left>
      <right style="thin">
        <color auto="1"/>
      </right>
      <top/>
      <bottom style="thin">
        <color auto="1"/>
      </bottom>
    </border>
    <border>
      <left/>
      <right style="thin">
        <color auto="1"/>
      </right>
      <top/>
      <bottom/>
    </border>
    <border>
      <left style="thick">
        <color auto="1"/>
      </left>
      <right/>
      <top style="thin">
        <color auto="1"/>
      </top>
      <bottom/>
    </border>
    <border>
      <left style="thick">
        <color auto="1"/>
      </left>
      <right/>
      <top style="hair">
        <color auto="1"/>
      </top>
      <bottom style="hair">
        <color auto="1"/>
      </bottom>
    </border>
    <border>
      <left style="thick">
        <color auto="1"/>
      </left>
      <right/>
      <top/>
      <bottom/>
    </border>
    <border>
      <left/>
      <right/>
      <top style="medium">
        <color auto="1"/>
      </top>
      <bottom/>
    </border>
    <border>
      <left/>
      <right style="hair">
        <color auto="1"/>
      </right>
      <top/>
      <bottom style="thin">
        <color auto="1"/>
      </bottom>
    </border>
    <border>
      <left style="hair">
        <color auto="1"/>
      </left>
      <right style="hair">
        <color auto="1"/>
      </right>
      <top/>
      <bottom style="thin">
        <color auto="1"/>
      </bottom>
    </border>
    <border>
      <left style="hair">
        <color auto="1"/>
      </left>
      <right/>
      <top/>
      <bottom style="thin">
        <color auto="1"/>
      </bottom>
    </border>
    <border>
      <left style="thick">
        <color auto="1"/>
      </left>
      <right style="hair">
        <color auto="1"/>
      </right>
      <top/>
      <bottom style="thin">
        <color auto="1"/>
      </bottom>
    </border>
    <border>
      <left style="thick">
        <color auto="1"/>
      </left>
      <right/>
      <top/>
      <bottom style="thin">
        <color auto="1"/>
      </bottom>
    </border>
    <border>
      <left style="thin">
        <color auto="1"/>
      </left>
      <right/>
      <top/>
      <bottom/>
    </border>
    <border>
      <left/>
      <right style="thin">
        <color auto="1"/>
      </right>
      <top style="thin">
        <color auto="1"/>
      </top>
      <bottom style="thin">
        <color auto="1"/>
      </bottom>
    </border>
    <border>
      <left style="thin">
        <color auto="1"/>
      </left>
      <right style="thin">
        <color auto="1"/>
      </right>
      <top/>
      <bottom/>
    </border>
    <border>
      <left style="thin">
        <color auto="1"/>
      </left>
      <right/>
      <top/>
      <bottom style="thin">
        <color auto="1"/>
      </bottom>
    </border>
    <border>
      <left/>
      <right style="thin">
        <color auto="1"/>
      </right>
      <top/>
      <bottom style="thin">
        <color auto="1"/>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9" fontId="0" fillId="0" borderId="0" applyFont="0" applyFill="0" applyBorder="0" applyAlignment="0" applyProtection="0"/>
    <xf numFmtId="0" fontId="32" fillId="0" borderId="0" applyNumberFormat="0" applyFill="0" applyBorder="0" applyAlignment="0" applyProtection="0"/>
  </cellStyleXfs>
  <cellXfs count="267">
    <xf numFmtId="0" fontId="0" fillId="0" borderId="0" xfId="0"/>
    <xf numFmtId="0" fontId="4" fillId="2" borderId="0" xfId="0" applyFont="1" applyFill="1"/>
    <xf numFmtId="0" fontId="5" fillId="2" borderId="0" xfId="0" applyFont="1" applyFill="1" applyAlignment="1">
      <alignment horizontal="left" vertical="center"/>
    </xf>
    <xf numFmtId="0" fontId="4" fillId="0" borderId="0" xfId="0" applyFont="1"/>
    <xf numFmtId="164" fontId="10" fillId="2" borderId="0" xfId="18" applyNumberFormat="1" applyFont="1" applyFill="1" applyAlignment="1">
      <alignment horizontal="center"/>
    </xf>
    <xf numFmtId="0" fontId="18" fillId="2" borderId="0" xfId="0" applyFont="1" applyFill="1" applyAlignment="1">
      <alignment horizontal="center"/>
    </xf>
    <xf numFmtId="0" fontId="0" fillId="2" borderId="0" xfId="0" applyFill="1"/>
    <xf numFmtId="3" fontId="18" fillId="2" borderId="0" xfId="0" applyNumberFormat="1" applyFont="1" applyFill="1" applyAlignment="1">
      <alignment horizontal="center"/>
    </xf>
    <xf numFmtId="0" fontId="18" fillId="2" borderId="0" xfId="0" applyFont="1" applyFill="1" applyAlignment="1">
      <alignment horizontal="left" indent="2"/>
    </xf>
    <xf numFmtId="0" fontId="18" fillId="2" borderId="0" xfId="0" applyFont="1" applyFill="1"/>
    <xf numFmtId="0" fontId="19" fillId="2" borderId="0" xfId="0" applyFont="1" applyFill="1"/>
    <xf numFmtId="0" fontId="20" fillId="2" borderId="0" xfId="0" applyFont="1" applyFill="1"/>
    <xf numFmtId="164" fontId="20" fillId="2" borderId="0" xfId="0" applyNumberFormat="1" applyFont="1" applyFill="1" applyAlignment="1">
      <alignment horizontal="center"/>
    </xf>
    <xf numFmtId="165" fontId="20" fillId="2" borderId="0" xfId="0" applyNumberFormat="1" applyFont="1" applyFill="1" applyAlignment="1">
      <alignment horizontal="center"/>
    </xf>
    <xf numFmtId="0" fontId="24" fillId="0" borderId="0" xfId="0" applyFont="1"/>
    <xf numFmtId="0" fontId="25" fillId="2" borderId="0" xfId="0" applyFont="1" applyFill="1"/>
    <xf numFmtId="0" fontId="7" fillId="3" borderId="0" xfId="0" applyFont="1" applyFill="1"/>
    <xf numFmtId="0" fontId="7" fillId="3" borderId="0" xfId="0" applyFont="1" applyFill="1" applyAlignment="1">
      <alignment horizontal="center"/>
    </xf>
    <xf numFmtId="0" fontId="14" fillId="3" borderId="0" xfId="0" applyFont="1" applyFill="1"/>
    <xf numFmtId="0" fontId="16" fillId="4" borderId="0" xfId="0" applyFont="1" applyFill="1"/>
    <xf numFmtId="0" fontId="16" fillId="4" borderId="0" xfId="0" applyFont="1" applyFill="1" applyAlignment="1">
      <alignment horizontal="center"/>
    </xf>
    <xf numFmtId="0" fontId="17" fillId="5" borderId="0" xfId="0" applyFont="1" applyFill="1"/>
    <xf numFmtId="0" fontId="18" fillId="5" borderId="0" xfId="0" applyFont="1" applyFill="1" applyAlignment="1">
      <alignment horizontal="center"/>
    </xf>
    <xf numFmtId="0" fontId="24" fillId="2" borderId="0" xfId="0" applyFont="1" applyFill="1"/>
    <xf numFmtId="0" fontId="26" fillId="3" borderId="0" xfId="0" applyFont="1" applyFill="1"/>
    <xf numFmtId="0" fontId="16" fillId="3" borderId="1" xfId="0" applyFont="1" applyFill="1" applyBorder="1" applyAlignment="1">
      <alignment horizontal="center" vertical="center" wrapText="1" readingOrder="1"/>
    </xf>
    <xf numFmtId="0" fontId="16" fillId="3" borderId="2" xfId="0" applyFont="1" applyFill="1" applyBorder="1" applyAlignment="1">
      <alignment horizontal="center" vertical="center" wrapText="1" readingOrder="1"/>
    </xf>
    <xf numFmtId="0" fontId="0" fillId="2" borderId="0" xfId="0" applyFill="1" applyAlignment="1">
      <alignment horizontal="center" vertical="center"/>
    </xf>
    <xf numFmtId="0" fontId="18" fillId="2" borderId="0" xfId="0" applyFont="1" applyFill="1" applyAlignment="1">
      <alignment horizontal="left" vertical="center" wrapText="1" readingOrder="1"/>
    </xf>
    <xf numFmtId="0" fontId="13" fillId="2" borderId="0" xfId="0" applyFont="1" applyFill="1" applyAlignment="1">
      <alignment horizontal="left" vertical="center"/>
    </xf>
    <xf numFmtId="0" fontId="17" fillId="2" borderId="0" xfId="0" applyFont="1" applyFill="1" applyAlignment="1">
      <alignment horizontal="left" vertical="center" wrapText="1" readingOrder="1"/>
    </xf>
    <xf numFmtId="0" fontId="15" fillId="2" borderId="0" xfId="0" applyFont="1" applyFill="1"/>
    <xf numFmtId="164" fontId="20" fillId="6" borderId="0" xfId="0" applyNumberFormat="1" applyFont="1" applyFill="1" applyAlignment="1">
      <alignment horizontal="center"/>
    </xf>
    <xf numFmtId="9" fontId="18" fillId="6" borderId="3" xfId="0" applyNumberFormat="1" applyFont="1" applyFill="1" applyBorder="1" applyAlignment="1">
      <alignment horizontal="center" vertical="center" readingOrder="1"/>
    </xf>
    <xf numFmtId="0" fontId="18" fillId="2" borderId="4" xfId="0" applyFont="1" applyFill="1" applyBorder="1" applyAlignment="1">
      <alignment horizontal="center" vertical="center" wrapText="1" readingOrder="1"/>
    </xf>
    <xf numFmtId="0" fontId="18" fillId="2" borderId="5" xfId="0" applyFont="1" applyFill="1" applyBorder="1" applyAlignment="1">
      <alignment horizontal="center" vertical="center" wrapText="1" readingOrder="1"/>
    </xf>
    <xf numFmtId="0" fontId="27" fillId="6" borderId="6" xfId="0" applyFont="1" applyFill="1" applyBorder="1" applyAlignment="1">
      <alignment horizontal="center" vertical="center" wrapText="1"/>
    </xf>
    <xf numFmtId="0" fontId="27" fillId="6" borderId="6" xfId="0" applyFont="1" applyFill="1" applyBorder="1" applyAlignment="1">
      <alignment horizontal="center" vertical="center" wrapText="1" readingOrder="1"/>
    </xf>
    <xf numFmtId="0" fontId="18" fillId="6" borderId="7" xfId="0" applyFont="1" applyFill="1" applyBorder="1" applyAlignment="1">
      <alignment horizontal="center" vertical="center" wrapText="1" readingOrder="1"/>
    </xf>
    <xf numFmtId="9" fontId="18" fillId="6" borderId="7" xfId="20" applyFont="1" applyFill="1" applyBorder="1" applyAlignment="1">
      <alignment horizontal="center" vertical="center" wrapText="1" readingOrder="1"/>
    </xf>
    <xf numFmtId="0" fontId="18" fillId="6" borderId="5" xfId="0" applyFont="1" applyFill="1" applyBorder="1" applyAlignment="1">
      <alignment horizontal="center" vertical="center" readingOrder="1"/>
    </xf>
    <xf numFmtId="9" fontId="18" fillId="6" borderId="5" xfId="0" applyNumberFormat="1" applyFont="1" applyFill="1" applyBorder="1" applyAlignment="1">
      <alignment horizontal="center" vertical="center" readingOrder="1"/>
    </xf>
    <xf numFmtId="0" fontId="18" fillId="6" borderId="3" xfId="0" applyFont="1" applyFill="1" applyBorder="1" applyAlignment="1">
      <alignment horizontal="center" vertical="center" readingOrder="1"/>
    </xf>
    <xf numFmtId="0" fontId="27" fillId="2" borderId="6" xfId="0" applyFont="1" applyFill="1" applyBorder="1" applyAlignment="1">
      <alignment horizontal="center" vertical="center" wrapText="1"/>
    </xf>
    <xf numFmtId="1" fontId="18" fillId="6" borderId="7" xfId="0" applyNumberFormat="1" applyFont="1" applyFill="1" applyBorder="1" applyAlignment="1">
      <alignment horizontal="center" vertical="center" wrapText="1" readingOrder="1"/>
    </xf>
    <xf numFmtId="9" fontId="0" fillId="6" borderId="5" xfId="20" applyFont="1" applyFill="1" applyBorder="1" applyAlignment="1">
      <alignment horizontal="center"/>
    </xf>
    <xf numFmtId="9" fontId="0" fillId="6" borderId="7" xfId="20" applyFont="1" applyFill="1" applyBorder="1" applyAlignment="1">
      <alignment horizontal="center"/>
    </xf>
    <xf numFmtId="0" fontId="0" fillId="6" borderId="5" xfId="0" applyFill="1" applyBorder="1" applyAlignment="1">
      <alignment horizontal="center"/>
    </xf>
    <xf numFmtId="0" fontId="0" fillId="2" borderId="5" xfId="0" applyFill="1" applyBorder="1" applyAlignment="1">
      <alignment horizontal="center"/>
    </xf>
    <xf numFmtId="0" fontId="18" fillId="6" borderId="0" xfId="0" applyFont="1" applyFill="1" applyAlignment="1">
      <alignment horizontal="center" vertical="center" readingOrder="1"/>
    </xf>
    <xf numFmtId="9" fontId="18" fillId="6" borderId="0" xfId="20" applyFont="1" applyFill="1" applyBorder="1" applyAlignment="1">
      <alignment horizontal="center" vertical="center" readingOrder="1"/>
    </xf>
    <xf numFmtId="0" fontId="13" fillId="7" borderId="8" xfId="0" applyFont="1" applyFill="1" applyBorder="1" applyAlignment="1">
      <alignment vertical="center"/>
    </xf>
    <xf numFmtId="0" fontId="13" fillId="7" borderId="9" xfId="0" applyFont="1" applyFill="1" applyBorder="1" applyAlignment="1">
      <alignment vertical="center"/>
    </xf>
    <xf numFmtId="0" fontId="13" fillId="7" borderId="10" xfId="0" applyFont="1" applyFill="1" applyBorder="1" applyAlignment="1">
      <alignment vertical="center"/>
    </xf>
    <xf numFmtId="0" fontId="27" fillId="7" borderId="10" xfId="0" applyFont="1" applyFill="1" applyBorder="1" applyAlignment="1">
      <alignment horizontal="center" vertical="center"/>
    </xf>
    <xf numFmtId="0" fontId="18" fillId="6" borderId="0" xfId="0" applyFont="1" applyFill="1" applyAlignment="1">
      <alignment horizontal="center" vertical="center" wrapText="1" readingOrder="1"/>
    </xf>
    <xf numFmtId="9" fontId="18" fillId="6" borderId="0" xfId="20" applyFont="1" applyFill="1" applyBorder="1" applyAlignment="1">
      <alignment horizontal="center" vertical="center" wrapText="1" readingOrder="1"/>
    </xf>
    <xf numFmtId="9" fontId="18" fillId="6" borderId="0" xfId="0" applyNumberFormat="1" applyFont="1" applyFill="1" applyAlignment="1">
      <alignment horizontal="center" vertical="center" readingOrder="1"/>
    </xf>
    <xf numFmtId="1" fontId="18" fillId="6" borderId="0" xfId="0" applyNumberFormat="1" applyFont="1" applyFill="1" applyAlignment="1">
      <alignment horizontal="center" vertical="center" wrapText="1" readingOrder="1"/>
    </xf>
    <xf numFmtId="9" fontId="0" fillId="6" borderId="11" xfId="20" applyFont="1" applyFill="1" applyBorder="1" applyAlignment="1">
      <alignment horizontal="center"/>
    </xf>
    <xf numFmtId="0" fontId="18" fillId="6" borderId="4" xfId="0" applyFont="1" applyFill="1" applyBorder="1" applyAlignment="1">
      <alignment horizontal="center" vertical="center" wrapText="1" readingOrder="1"/>
    </xf>
    <xf numFmtId="0" fontId="18" fillId="6" borderId="5" xfId="0" applyFont="1" applyFill="1" applyBorder="1" applyAlignment="1">
      <alignment horizontal="center" vertical="center" wrapText="1" readingOrder="1"/>
    </xf>
    <xf numFmtId="0" fontId="13" fillId="6" borderId="6" xfId="0" applyFont="1" applyFill="1" applyBorder="1" applyAlignment="1">
      <alignment horizontal="center" wrapText="1"/>
    </xf>
    <xf numFmtId="0" fontId="0" fillId="2" borderId="5" xfId="0" applyFill="1" applyBorder="1"/>
    <xf numFmtId="0" fontId="17" fillId="7" borderId="7" xfId="0" applyFont="1" applyFill="1" applyBorder="1" applyAlignment="1">
      <alignment horizontal="center" vertical="center" wrapText="1" readingOrder="1"/>
    </xf>
    <xf numFmtId="0" fontId="28" fillId="2" borderId="6" xfId="0" applyFont="1" applyFill="1" applyBorder="1" applyAlignment="1">
      <alignment horizontal="left" vertical="center" wrapText="1" readingOrder="1"/>
    </xf>
    <xf numFmtId="0" fontId="28" fillId="2" borderId="6" xfId="0" applyFont="1" applyFill="1" applyBorder="1" applyAlignment="1">
      <alignment horizontal="center" vertical="center" wrapText="1" readingOrder="1"/>
    </xf>
    <xf numFmtId="0" fontId="16" fillId="2" borderId="6" xfId="0" applyFont="1" applyFill="1" applyBorder="1" applyAlignment="1">
      <alignment horizontal="center" vertical="center" wrapText="1" readingOrder="1"/>
    </xf>
    <xf numFmtId="0" fontId="0" fillId="2" borderId="7" xfId="0" applyFill="1" applyBorder="1" applyAlignment="1">
      <alignment horizontal="center" vertical="center"/>
    </xf>
    <xf numFmtId="0" fontId="18" fillId="2" borderId="7" xfId="0" applyFont="1" applyFill="1" applyBorder="1" applyAlignment="1">
      <alignment horizontal="left" vertical="center" wrapText="1" readingOrder="1"/>
    </xf>
    <xf numFmtId="0" fontId="18" fillId="2" borderId="0" xfId="0" applyFont="1" applyFill="1" applyAlignment="1">
      <alignment horizontal="left" vertical="center" readingOrder="1"/>
    </xf>
    <xf numFmtId="0" fontId="0" fillId="2" borderId="5" xfId="0" applyFill="1" applyBorder="1" applyAlignment="1">
      <alignment horizontal="center" vertical="center"/>
    </xf>
    <xf numFmtId="0" fontId="18" fillId="2" borderId="5" xfId="0" applyFont="1" applyFill="1" applyBorder="1" applyAlignment="1">
      <alignment horizontal="left" vertical="center" readingOrder="1"/>
    </xf>
    <xf numFmtId="0" fontId="0" fillId="2" borderId="3" xfId="0" applyFill="1" applyBorder="1" applyAlignment="1">
      <alignment horizontal="center" vertical="center"/>
    </xf>
    <xf numFmtId="0" fontId="18" fillId="2" borderId="3" xfId="0" applyFont="1" applyFill="1" applyBorder="1" applyAlignment="1">
      <alignment horizontal="left" vertical="center" readingOrder="1"/>
    </xf>
    <xf numFmtId="0" fontId="13" fillId="7" borderId="7" xfId="0" applyFont="1" applyFill="1" applyBorder="1" applyAlignment="1">
      <alignment horizontal="center" vertical="center"/>
    </xf>
    <xf numFmtId="0" fontId="17" fillId="7" borderId="7" xfId="0" applyFont="1" applyFill="1" applyBorder="1" applyAlignment="1">
      <alignment horizontal="left" vertical="center" wrapText="1" readingOrder="1"/>
    </xf>
    <xf numFmtId="0" fontId="0" fillId="2" borderId="4" xfId="0" applyFill="1" applyBorder="1" applyAlignment="1">
      <alignment horizontal="center" vertical="center"/>
    </xf>
    <xf numFmtId="0" fontId="18" fillId="2" borderId="4" xfId="0" applyFont="1" applyFill="1" applyBorder="1" applyAlignment="1">
      <alignment horizontal="left" vertical="center" wrapText="1" readingOrder="1"/>
    </xf>
    <xf numFmtId="0" fontId="18" fillId="2" borderId="5" xfId="0" applyFont="1" applyFill="1" applyBorder="1" applyAlignment="1">
      <alignment horizontal="left" vertical="center" wrapText="1" readingOrder="1"/>
    </xf>
    <xf numFmtId="0" fontId="14" fillId="3" borderId="0" xfId="0" applyFont="1" applyFill="1" applyAlignment="1">
      <alignment vertical="center"/>
    </xf>
    <xf numFmtId="167" fontId="29" fillId="2" borderId="0" xfId="20" applyNumberFormat="1" applyFont="1" applyFill="1" applyAlignment="1">
      <alignment horizontal="center"/>
    </xf>
    <xf numFmtId="167" fontId="29" fillId="7" borderId="0" xfId="0" applyNumberFormat="1" applyFont="1" applyFill="1" applyAlignment="1">
      <alignment horizontal="center"/>
    </xf>
    <xf numFmtId="167" fontId="29" fillId="2" borderId="3" xfId="20" applyNumberFormat="1" applyFont="1" applyFill="1" applyBorder="1" applyAlignment="1">
      <alignment horizontal="center"/>
    </xf>
    <xf numFmtId="9" fontId="10" fillId="2" borderId="0" xfId="20" applyFont="1" applyFill="1" applyAlignment="1">
      <alignment horizontal="right"/>
    </xf>
    <xf numFmtId="9" fontId="10" fillId="6" borderId="0" xfId="20" applyFont="1" applyFill="1" applyAlignment="1">
      <alignment horizontal="right"/>
    </xf>
    <xf numFmtId="164" fontId="10" fillId="6" borderId="0" xfId="18" applyNumberFormat="1" applyFont="1" applyFill="1" applyAlignment="1">
      <alignment horizontal="center"/>
    </xf>
    <xf numFmtId="0" fontId="10" fillId="2" borderId="0" xfId="0" applyFont="1" applyFill="1"/>
    <xf numFmtId="164" fontId="10" fillId="2" borderId="0" xfId="0" applyNumberFormat="1" applyFont="1" applyFill="1" applyAlignment="1">
      <alignment horizontal="center"/>
    </xf>
    <xf numFmtId="164" fontId="10" fillId="6" borderId="0" xfId="0" applyNumberFormat="1" applyFont="1" applyFill="1" applyAlignment="1">
      <alignment horizontal="center"/>
    </xf>
    <xf numFmtId="164" fontId="10" fillId="6" borderId="0" xfId="18" applyNumberFormat="1" applyFont="1" applyFill="1" applyBorder="1" applyAlignment="1">
      <alignment horizontal="center"/>
    </xf>
    <xf numFmtId="164" fontId="10" fillId="7" borderId="0" xfId="18" applyNumberFormat="1" applyFont="1" applyFill="1" applyBorder="1" applyAlignment="1">
      <alignment horizontal="center"/>
    </xf>
    <xf numFmtId="0" fontId="31" fillId="2" borderId="0" xfId="0" applyFont="1" applyFill="1"/>
    <xf numFmtId="166" fontId="20" fillId="6" borderId="0" xfId="0" applyNumberFormat="1" applyFont="1" applyFill="1" applyAlignment="1">
      <alignment horizontal="center"/>
    </xf>
    <xf numFmtId="166" fontId="20" fillId="2" borderId="0" xfId="0" applyNumberFormat="1" applyFont="1" applyFill="1" applyAlignment="1">
      <alignment horizontal="center"/>
    </xf>
    <xf numFmtId="0" fontId="0" fillId="2" borderId="1" xfId="0" applyFill="1" applyBorder="1" applyAlignment="1">
      <alignment vertical="top" wrapText="1"/>
    </xf>
    <xf numFmtId="0" fontId="0" fillId="2" borderId="1" xfId="0" applyFill="1" applyBorder="1"/>
    <xf numFmtId="0" fontId="0" fillId="2" borderId="1" xfId="0" applyFill="1" applyBorder="1" applyAlignment="1">
      <alignment wrapText="1"/>
    </xf>
    <xf numFmtId="0" fontId="18" fillId="2" borderId="1" xfId="0" applyFont="1" applyFill="1" applyBorder="1" applyAlignment="1">
      <alignment vertical="top" wrapText="1"/>
    </xf>
    <xf numFmtId="0" fontId="28" fillId="0" borderId="1" xfId="0" applyFont="1" applyBorder="1" applyAlignment="1">
      <alignment vertical="top"/>
    </xf>
    <xf numFmtId="0" fontId="28" fillId="0" borderId="1" xfId="0" applyFont="1" applyBorder="1" applyAlignment="1">
      <alignment vertical="top" wrapText="1"/>
    </xf>
    <xf numFmtId="0" fontId="28" fillId="2" borderId="1" xfId="0" applyFont="1" applyFill="1" applyBorder="1" applyAlignment="1">
      <alignment vertical="top" wrapText="1"/>
    </xf>
    <xf numFmtId="0" fontId="18" fillId="0" borderId="12" xfId="0" applyFont="1" applyBorder="1" applyAlignment="1">
      <alignment vertical="top" wrapText="1"/>
    </xf>
    <xf numFmtId="0" fontId="18" fillId="0" borderId="1" xfId="0" applyFont="1" applyBorder="1" applyAlignment="1">
      <alignment vertical="top"/>
    </xf>
    <xf numFmtId="0" fontId="0" fillId="0" borderId="1" xfId="0" applyBorder="1" applyAlignment="1">
      <alignment vertical="top" wrapText="1"/>
    </xf>
    <xf numFmtId="0" fontId="28" fillId="2" borderId="1" xfId="0" applyFont="1" applyFill="1" applyBorder="1" applyAlignment="1">
      <alignment vertical="top"/>
    </xf>
    <xf numFmtId="0" fontId="0" fillId="0" borderId="1" xfId="0" applyBorder="1" applyAlignment="1">
      <alignment vertical="top"/>
    </xf>
    <xf numFmtId="0" fontId="34" fillId="2" borderId="0" xfId="0" applyFont="1" applyFill="1"/>
    <xf numFmtId="0" fontId="35" fillId="2" borderId="0" xfId="0" applyFont="1" applyFill="1"/>
    <xf numFmtId="0" fontId="13" fillId="7" borderId="0" xfId="0" applyFont="1" applyFill="1" applyAlignment="1">
      <alignment horizontal="center" wrapText="1"/>
    </xf>
    <xf numFmtId="0" fontId="13" fillId="2" borderId="0" xfId="0" applyFont="1" applyFill="1" applyAlignment="1">
      <alignment horizontal="center" wrapText="1"/>
    </xf>
    <xf numFmtId="0" fontId="13" fillId="6" borderId="0" xfId="0" applyFont="1" applyFill="1" applyAlignment="1">
      <alignment horizontal="center" wrapText="1"/>
    </xf>
    <xf numFmtId="0" fontId="14" fillId="3" borderId="0" xfId="0" applyFont="1" applyFill="1" applyAlignment="1">
      <alignment horizontal="center"/>
    </xf>
    <xf numFmtId="168" fontId="14" fillId="3" borderId="0" xfId="0" applyNumberFormat="1" applyFont="1" applyFill="1" applyAlignment="1">
      <alignment horizontal="center"/>
    </xf>
    <xf numFmtId="0" fontId="0" fillId="7" borderId="5" xfId="0" applyFill="1" applyBorder="1" applyAlignment="1">
      <alignment horizontal="center"/>
    </xf>
    <xf numFmtId="168" fontId="0" fillId="7" borderId="5" xfId="0" applyNumberFormat="1" applyFill="1" applyBorder="1" applyAlignment="1">
      <alignment horizontal="center"/>
    </xf>
    <xf numFmtId="168" fontId="0" fillId="2" borderId="5" xfId="0" applyNumberFormat="1" applyFill="1" applyBorder="1" applyAlignment="1">
      <alignment horizontal="center"/>
    </xf>
    <xf numFmtId="168" fontId="0" fillId="6" borderId="5" xfId="0" applyNumberFormat="1" applyFill="1" applyBorder="1" applyAlignment="1">
      <alignment horizontal="center"/>
    </xf>
    <xf numFmtId="164" fontId="10" fillId="2" borderId="0" xfId="18" applyNumberFormat="1" applyFont="1" applyFill="1" applyAlignment="1">
      <alignment horizontal="right"/>
    </xf>
    <xf numFmtId="0" fontId="36" fillId="8" borderId="0" xfId="0" applyFont="1" applyFill="1"/>
    <xf numFmtId="0" fontId="37" fillId="8" borderId="0" xfId="0" applyFont="1" applyFill="1"/>
    <xf numFmtId="0" fontId="32" fillId="8" borderId="0" xfId="21" applyFill="1"/>
    <xf numFmtId="0" fontId="3" fillId="2" borderId="0" xfId="0" applyFont="1" applyFill="1"/>
    <xf numFmtId="0" fontId="32" fillId="2" borderId="0" xfId="21" applyFill="1"/>
    <xf numFmtId="0" fontId="16" fillId="4" borderId="9" xfId="0" applyFont="1" applyFill="1" applyBorder="1"/>
    <xf numFmtId="0" fontId="16" fillId="4" borderId="10" xfId="0" applyFont="1" applyFill="1" applyBorder="1"/>
    <xf numFmtId="0" fontId="16" fillId="4" borderId="8" xfId="0" applyFont="1" applyFill="1" applyBorder="1"/>
    <xf numFmtId="0" fontId="4" fillId="2" borderId="13" xfId="0" applyFont="1" applyFill="1" applyBorder="1"/>
    <xf numFmtId="0" fontId="38" fillId="2" borderId="0" xfId="0" applyFont="1" applyFill="1"/>
    <xf numFmtId="0" fontId="13" fillId="2" borderId="0" xfId="0" applyFont="1" applyFill="1" applyAlignment="1">
      <alignment horizontal="left"/>
    </xf>
    <xf numFmtId="0" fontId="18" fillId="9" borderId="0" xfId="0" applyFont="1" applyFill="1" applyAlignment="1">
      <alignment horizontal="center"/>
    </xf>
    <xf numFmtId="0" fontId="13" fillId="6" borderId="10" xfId="0" applyFont="1" applyFill="1" applyBorder="1" applyAlignment="1">
      <alignment horizontal="center" wrapText="1"/>
    </xf>
    <xf numFmtId="0" fontId="13" fillId="7" borderId="14" xfId="0" applyFont="1" applyFill="1" applyBorder="1" applyAlignment="1">
      <alignment horizontal="center" wrapText="1"/>
    </xf>
    <xf numFmtId="0" fontId="0" fillId="7" borderId="15" xfId="0" applyFill="1" applyBorder="1" applyAlignment="1">
      <alignment horizontal="center"/>
    </xf>
    <xf numFmtId="0" fontId="14" fillId="3" borderId="16" xfId="0" applyFont="1" applyFill="1" applyBorder="1" applyAlignment="1">
      <alignment horizontal="center"/>
    </xf>
    <xf numFmtId="0" fontId="13" fillId="2" borderId="6" xfId="0" applyFont="1" applyFill="1" applyBorder="1" applyAlignment="1">
      <alignment horizontal="center" wrapText="1"/>
    </xf>
    <xf numFmtId="1" fontId="18" fillId="2" borderId="0" xfId="0" applyNumberFormat="1" applyFont="1" applyFill="1" applyAlignment="1">
      <alignment horizontal="center" vertical="center" wrapText="1" readingOrder="1"/>
    </xf>
    <xf numFmtId="9" fontId="18" fillId="2" borderId="0" xfId="20" applyFont="1" applyFill="1" applyBorder="1" applyAlignment="1">
      <alignment horizontal="center" vertical="center" wrapText="1" readingOrder="1"/>
    </xf>
    <xf numFmtId="1" fontId="18" fillId="2" borderId="7" xfId="0" applyNumberFormat="1" applyFont="1" applyFill="1" applyBorder="1" applyAlignment="1">
      <alignment horizontal="center" vertical="center" wrapText="1" readingOrder="1"/>
    </xf>
    <xf numFmtId="9" fontId="18" fillId="2" borderId="7" xfId="20" applyFont="1" applyFill="1" applyBorder="1" applyAlignment="1">
      <alignment horizontal="center" vertical="center" wrapText="1" readingOrder="1"/>
    </xf>
    <xf numFmtId="0" fontId="18" fillId="2" borderId="0" xfId="0" applyFont="1" applyFill="1" applyAlignment="1">
      <alignment horizontal="center" vertical="center" readingOrder="1"/>
    </xf>
    <xf numFmtId="9" fontId="0" fillId="2" borderId="11" xfId="20" applyFont="1" applyFill="1" applyBorder="1" applyAlignment="1">
      <alignment horizontal="center"/>
    </xf>
    <xf numFmtId="0" fontId="18" fillId="2" borderId="5" xfId="0" applyFont="1" applyFill="1" applyBorder="1" applyAlignment="1">
      <alignment horizontal="center" vertical="center" readingOrder="1"/>
    </xf>
    <xf numFmtId="9" fontId="0" fillId="2" borderId="5" xfId="20" applyFont="1" applyFill="1" applyBorder="1" applyAlignment="1">
      <alignment horizontal="center"/>
    </xf>
    <xf numFmtId="0" fontId="18" fillId="2" borderId="3" xfId="0" applyFont="1" applyFill="1" applyBorder="1" applyAlignment="1">
      <alignment horizontal="center" vertical="center" readingOrder="1"/>
    </xf>
    <xf numFmtId="9" fontId="0" fillId="2" borderId="7" xfId="20" applyFont="1" applyFill="1" applyBorder="1" applyAlignment="1">
      <alignment horizontal="center"/>
    </xf>
    <xf numFmtId="9" fontId="18" fillId="2" borderId="0" xfId="20" applyFont="1" applyFill="1" applyBorder="1" applyAlignment="1">
      <alignment horizontal="center" vertical="center" readingOrder="1"/>
    </xf>
    <xf numFmtId="0" fontId="18" fillId="2" borderId="7" xfId="0" applyFont="1" applyFill="1" applyBorder="1" applyAlignment="1">
      <alignment horizontal="center" vertical="center" wrapText="1" readingOrder="1"/>
    </xf>
    <xf numFmtId="0" fontId="27" fillId="2" borderId="6" xfId="0" applyFont="1" applyFill="1" applyBorder="1" applyAlignment="1">
      <alignment horizontal="center" vertical="center" wrapText="1" readingOrder="1"/>
    </xf>
    <xf numFmtId="0" fontId="18" fillId="2" borderId="0" xfId="0" applyFont="1" applyFill="1" applyAlignment="1">
      <alignment horizontal="center" vertical="center" wrapText="1" readingOrder="1"/>
    </xf>
    <xf numFmtId="9" fontId="18" fillId="2" borderId="0" xfId="0" applyNumberFormat="1" applyFont="1" applyFill="1" applyAlignment="1">
      <alignment horizontal="center" vertical="center" readingOrder="1"/>
    </xf>
    <xf numFmtId="9" fontId="18" fillId="2" borderId="5" xfId="0" applyNumberFormat="1" applyFont="1" applyFill="1" applyBorder="1" applyAlignment="1">
      <alignment horizontal="center" vertical="center" readingOrder="1"/>
    </xf>
    <xf numFmtId="9" fontId="18" fillId="2" borderId="3" xfId="0" applyNumberFormat="1" applyFont="1" applyFill="1" applyBorder="1" applyAlignment="1">
      <alignment horizontal="center" vertical="center" readingOrder="1"/>
    </xf>
    <xf numFmtId="0" fontId="26" fillId="2" borderId="0" xfId="0" applyFont="1" applyFill="1"/>
    <xf numFmtId="0" fontId="27" fillId="2" borderId="0" xfId="0" applyFont="1" applyFill="1" applyAlignment="1">
      <alignment horizontal="center" vertical="center" wrapText="1"/>
    </xf>
    <xf numFmtId="0" fontId="27" fillId="2" borderId="0" xfId="0" applyFont="1" applyFill="1" applyAlignment="1">
      <alignment horizontal="center" vertical="center" wrapText="1" readingOrder="1"/>
    </xf>
    <xf numFmtId="0" fontId="17" fillId="2" borderId="0" xfId="0" applyFont="1" applyFill="1" applyAlignment="1">
      <alignment horizontal="center" vertical="center" wrapText="1" readingOrder="1"/>
    </xf>
    <xf numFmtId="0" fontId="28" fillId="2" borderId="0" xfId="0" applyFont="1" applyFill="1" applyAlignment="1">
      <alignment horizontal="center" vertical="center" wrapText="1" readingOrder="1"/>
    </xf>
    <xf numFmtId="0" fontId="28" fillId="6" borderId="0" xfId="0" applyFont="1" applyFill="1" applyAlignment="1">
      <alignment horizontal="center" vertical="center" wrapText="1" readingOrder="1"/>
    </xf>
    <xf numFmtId="0" fontId="28" fillId="6" borderId="7" xfId="0" applyFont="1" applyFill="1" applyBorder="1" applyAlignment="1">
      <alignment horizontal="center" vertical="center" wrapText="1" readingOrder="1"/>
    </xf>
    <xf numFmtId="0" fontId="28" fillId="6" borderId="0" xfId="0" applyFont="1" applyFill="1" applyAlignment="1">
      <alignment horizontal="center" vertical="center" readingOrder="1"/>
    </xf>
    <xf numFmtId="0" fontId="28" fillId="6" borderId="5" xfId="0" applyFont="1" applyFill="1" applyBorder="1" applyAlignment="1">
      <alignment horizontal="center" vertical="center" readingOrder="1"/>
    </xf>
    <xf numFmtId="0" fontId="28" fillId="6" borderId="3" xfId="0" applyFont="1" applyFill="1" applyBorder="1" applyAlignment="1">
      <alignment horizontal="center" vertical="center" readingOrder="1"/>
    </xf>
    <xf numFmtId="9" fontId="28" fillId="6" borderId="0" xfId="20" applyFont="1" applyFill="1" applyBorder="1" applyAlignment="1">
      <alignment horizontal="center" vertical="center" wrapText="1" readingOrder="1"/>
    </xf>
    <xf numFmtId="9" fontId="28" fillId="6" borderId="7" xfId="20" applyFont="1" applyFill="1" applyBorder="1" applyAlignment="1">
      <alignment horizontal="center" vertical="center" wrapText="1" readingOrder="1"/>
    </xf>
    <xf numFmtId="9" fontId="28" fillId="6" borderId="11" xfId="0" applyNumberFormat="1" applyFont="1" applyFill="1" applyBorder="1" applyAlignment="1">
      <alignment horizontal="center" vertical="center" readingOrder="1"/>
    </xf>
    <xf numFmtId="9" fontId="28" fillId="6" borderId="5" xfId="0" applyNumberFormat="1" applyFont="1" applyFill="1" applyBorder="1" applyAlignment="1">
      <alignment horizontal="center" vertical="center" readingOrder="1"/>
    </xf>
    <xf numFmtId="9" fontId="28" fillId="6" borderId="7" xfId="0" applyNumberFormat="1" applyFont="1" applyFill="1" applyBorder="1" applyAlignment="1">
      <alignment horizontal="center" vertical="center" readingOrder="1"/>
    </xf>
    <xf numFmtId="0" fontId="13" fillId="2" borderId="0" xfId="0" applyFont="1" applyFill="1" applyAlignment="1">
      <alignment vertical="center"/>
    </xf>
    <xf numFmtId="9" fontId="28" fillId="6" borderId="11" xfId="20" applyFont="1" applyFill="1" applyBorder="1" applyAlignment="1">
      <alignment horizontal="center" vertical="center" wrapText="1" readingOrder="1"/>
    </xf>
    <xf numFmtId="9" fontId="28" fillId="7" borderId="10" xfId="20" applyFont="1" applyFill="1" applyBorder="1" applyAlignment="1">
      <alignment horizontal="center" vertical="center" wrapText="1" readingOrder="1"/>
    </xf>
    <xf numFmtId="9" fontId="28" fillId="6" borderId="0" xfId="20" applyFont="1" applyFill="1" applyBorder="1" applyAlignment="1">
      <alignment horizontal="center" vertical="center" readingOrder="1"/>
    </xf>
    <xf numFmtId="9" fontId="0" fillId="2" borderId="0" xfId="20" applyFont="1" applyFill="1" applyBorder="1" applyAlignment="1">
      <alignment horizontal="center"/>
    </xf>
    <xf numFmtId="0" fontId="18" fillId="10" borderId="0" xfId="0" applyFont="1" applyFill="1" applyAlignment="1">
      <alignment horizontal="center"/>
    </xf>
    <xf numFmtId="3" fontId="18" fillId="10" borderId="0" xfId="0" applyNumberFormat="1" applyFont="1" applyFill="1" applyAlignment="1">
      <alignment horizontal="center"/>
    </xf>
    <xf numFmtId="164" fontId="10" fillId="0" borderId="0" xfId="18" applyNumberFormat="1" applyFont="1" applyFill="1" applyAlignment="1">
      <alignment horizontal="center"/>
    </xf>
    <xf numFmtId="164" fontId="10" fillId="0" borderId="0" xfId="18" applyNumberFormat="1" applyFont="1" applyFill="1" applyAlignment="1">
      <alignment horizontal="right"/>
    </xf>
    <xf numFmtId="0" fontId="18" fillId="6" borderId="0" xfId="0" applyFont="1" applyFill="1" applyAlignment="1">
      <alignment horizontal="center"/>
    </xf>
    <xf numFmtId="0" fontId="39" fillId="2" borderId="0" xfId="0" applyFont="1" applyFill="1" applyAlignment="1">
      <alignment horizontal="left" indent="2"/>
    </xf>
    <xf numFmtId="0" fontId="2" fillId="2" borderId="0" xfId="0" applyFont="1" applyFill="1"/>
    <xf numFmtId="0" fontId="2" fillId="7" borderId="0" xfId="0" applyFont="1" applyFill="1"/>
    <xf numFmtId="0" fontId="2" fillId="2" borderId="0" xfId="0" applyFont="1" applyFill="1" quotePrefix="1"/>
    <xf numFmtId="0" fontId="2" fillId="7" borderId="0" xfId="0" applyFont="1" applyFill="1" applyAlignment="1">
      <alignment horizontal="center"/>
    </xf>
    <xf numFmtId="164" fontId="2" fillId="6" borderId="0" xfId="0" applyNumberFormat="1" applyFont="1" applyFill="1" applyAlignment="1">
      <alignment horizontal="center"/>
    </xf>
    <xf numFmtId="164" fontId="2" fillId="2" borderId="0" xfId="0" applyNumberFormat="1" applyFont="1" applyFill="1" applyAlignment="1">
      <alignment horizontal="center"/>
    </xf>
    <xf numFmtId="164" fontId="2" fillId="7" borderId="0" xfId="0" applyNumberFormat="1" applyFont="1" applyFill="1" applyAlignment="1">
      <alignment horizontal="center"/>
    </xf>
    <xf numFmtId="0" fontId="2" fillId="2" borderId="3" xfId="0" applyFont="1" applyFill="1" applyBorder="1"/>
    <xf numFmtId="164" fontId="2" fillId="6" borderId="3" xfId="0" applyNumberFormat="1" applyFont="1" applyFill="1" applyBorder="1" applyAlignment="1">
      <alignment horizontal="center"/>
    </xf>
    <xf numFmtId="164" fontId="2" fillId="2" borderId="3" xfId="0" applyNumberFormat="1" applyFont="1" applyFill="1" applyBorder="1" applyAlignment="1">
      <alignment horizontal="center"/>
    </xf>
    <xf numFmtId="166" fontId="2" fillId="6" borderId="0" xfId="0" applyNumberFormat="1" applyFont="1" applyFill="1" applyAlignment="1">
      <alignment horizontal="center"/>
    </xf>
    <xf numFmtId="166" fontId="2" fillId="2" borderId="0" xfId="0" applyNumberFormat="1" applyFont="1" applyFill="1" applyAlignment="1">
      <alignment horizontal="center"/>
    </xf>
    <xf numFmtId="167" fontId="2" fillId="2" borderId="0" xfId="20" applyNumberFormat="1" applyFont="1" applyFill="1"/>
    <xf numFmtId="0" fontId="2" fillId="2" borderId="0" xfId="0" applyFont="1" applyFill="1" applyAlignment="1">
      <alignment horizontal="center"/>
    </xf>
    <xf numFmtId="164" fontId="2" fillId="2" borderId="0" xfId="18" applyNumberFormat="1" applyFont="1" applyFill="1"/>
    <xf numFmtId="164" fontId="2" fillId="6" borderId="0" xfId="0" applyNumberFormat="1" applyFont="1" applyFill="1"/>
    <xf numFmtId="164" fontId="2" fillId="2" borderId="0" xfId="0" applyNumberFormat="1" applyFont="1" applyFill="1"/>
    <xf numFmtId="164" fontId="2" fillId="6" borderId="0" xfId="18" applyNumberFormat="1" applyFont="1" applyFill="1"/>
    <xf numFmtId="0" fontId="2" fillId="2" borderId="17" xfId="0" applyFont="1" applyFill="1" applyBorder="1"/>
    <xf numFmtId="164" fontId="2" fillId="2" borderId="17" xfId="0" applyNumberFormat="1" applyFont="1" applyFill="1" applyBorder="1"/>
    <xf numFmtId="164" fontId="2" fillId="6" borderId="17" xfId="0" applyNumberFormat="1" applyFont="1" applyFill="1" applyBorder="1"/>
    <xf numFmtId="164" fontId="2" fillId="2" borderId="0" xfId="18" applyNumberFormat="1" applyFont="1" applyFill="1" applyBorder="1"/>
    <xf numFmtId="164" fontId="2" fillId="6" borderId="0" xfId="18" applyNumberFormat="1" applyFont="1" applyFill="1" applyBorder="1"/>
    <xf numFmtId="164" fontId="2" fillId="7" borderId="0" xfId="18" applyNumberFormat="1" applyFont="1" applyFill="1" applyBorder="1"/>
    <xf numFmtId="165" fontId="2" fillId="2" borderId="0" xfId="0" applyNumberFormat="1" applyFont="1" applyFill="1"/>
    <xf numFmtId="165" fontId="2" fillId="6" borderId="0" xfId="0" applyNumberFormat="1" applyFont="1" applyFill="1"/>
    <xf numFmtId="166" fontId="2" fillId="2" borderId="0" xfId="18" applyNumberFormat="1" applyFont="1" applyFill="1"/>
    <xf numFmtId="166" fontId="2" fillId="2" borderId="0" xfId="18" applyNumberFormat="1" applyFont="1" applyFill="1" applyAlignment="1">
      <alignment horizontal="right"/>
    </xf>
    <xf numFmtId="166" fontId="2" fillId="6" borderId="0" xfId="18" applyNumberFormat="1" applyFont="1" applyFill="1"/>
    <xf numFmtId="164" fontId="2" fillId="7" borderId="0" xfId="18" applyNumberFormat="1" applyFont="1" applyFill="1"/>
    <xf numFmtId="164" fontId="2" fillId="7" borderId="0" xfId="18" applyNumberFormat="1" applyFont="1" applyFill="1" applyAlignment="1">
      <alignment horizontal="right"/>
    </xf>
    <xf numFmtId="164" fontId="2" fillId="2" borderId="0" xfId="18" applyNumberFormat="1" applyFont="1" applyFill="1" applyAlignment="1">
      <alignment horizontal="right"/>
    </xf>
    <xf numFmtId="9" fontId="2" fillId="2" borderId="0" xfId="20" applyFont="1" applyFill="1"/>
    <xf numFmtId="9" fontId="2" fillId="2" borderId="0" xfId="20" applyFont="1" applyFill="1" applyAlignment="1">
      <alignment horizontal="right"/>
    </xf>
    <xf numFmtId="9" fontId="2" fillId="6" borderId="0" xfId="20" applyFont="1" applyFill="1"/>
    <xf numFmtId="164" fontId="2" fillId="2" borderId="0" xfId="0" applyNumberFormat="1" applyFont="1" applyFill="1" applyAlignment="1">
      <alignment horizontal="right"/>
    </xf>
    <xf numFmtId="0" fontId="0" fillId="2" borderId="0" xfId="0" applyFill="1" applyAlignment="1">
      <alignment horizontal="left" wrapText="1"/>
    </xf>
    <xf numFmtId="0" fontId="11" fillId="2" borderId="0" xfId="0" applyFont="1" applyFill="1" applyAlignment="1">
      <alignment horizontal="left" wrapText="1"/>
    </xf>
    <xf numFmtId="0" fontId="11" fillId="2" borderId="0" xfId="0" applyFont="1" applyFill="1" applyAlignment="1">
      <alignment horizontal="left"/>
    </xf>
    <xf numFmtId="0" fontId="18" fillId="0" borderId="0" xfId="0" applyFont="1" applyAlignment="1">
      <alignment horizontal="left" vertical="top" wrapText="1"/>
    </xf>
    <xf numFmtId="0" fontId="16" fillId="3" borderId="6" xfId="0" applyFont="1" applyFill="1" applyBorder="1" applyAlignment="1">
      <alignment horizontal="center" vertical="center" wrapText="1" readingOrder="1"/>
    </xf>
    <xf numFmtId="0" fontId="16" fillId="2" borderId="0" xfId="0" applyFont="1" applyFill="1" applyAlignment="1">
      <alignment horizontal="center" vertical="center" wrapText="1" readingOrder="1"/>
    </xf>
    <xf numFmtId="0" fontId="13" fillId="0" borderId="0" xfId="0" applyFont="1" applyAlignment="1">
      <alignment horizontal="left"/>
    </xf>
    <xf numFmtId="0" fontId="14" fillId="3" borderId="0" xfId="0" applyFont="1" applyFill="1" applyAlignment="1">
      <alignment horizontal="center" vertical="center"/>
    </xf>
    <xf numFmtId="0" fontId="14" fillId="3" borderId="16" xfId="0" applyFont="1" applyFill="1" applyBorder="1" applyAlignment="1">
      <alignment horizontal="center" vertical="center"/>
    </xf>
    <xf numFmtId="0" fontId="13" fillId="2" borderId="0" xfId="0" applyFont="1" applyFill="1" applyAlignment="1">
      <alignment horizontal="left"/>
    </xf>
    <xf numFmtId="0" fontId="27" fillId="7" borderId="3" xfId="0" applyFont="1" applyFill="1" applyBorder="1" applyAlignment="1">
      <alignment horizontal="center"/>
    </xf>
    <xf numFmtId="0" fontId="27" fillId="2" borderId="3" xfId="0" applyFont="1" applyFill="1" applyBorder="1" applyAlignment="1">
      <alignment horizontal="center"/>
    </xf>
    <xf numFmtId="0" fontId="27" fillId="6" borderId="18" xfId="0" applyFont="1" applyFill="1" applyBorder="1" applyAlignment="1">
      <alignment horizontal="center"/>
    </xf>
    <xf numFmtId="0" fontId="27" fillId="6" borderId="19" xfId="0" applyFont="1" applyFill="1" applyBorder="1" applyAlignment="1">
      <alignment horizontal="center"/>
    </xf>
    <xf numFmtId="0" fontId="27" fillId="6" borderId="20" xfId="0" applyFont="1" applyFill="1" applyBorder="1" applyAlignment="1">
      <alignment horizontal="center"/>
    </xf>
    <xf numFmtId="0" fontId="27" fillId="7" borderId="21" xfId="0" applyFont="1" applyFill="1" applyBorder="1" applyAlignment="1">
      <alignment horizontal="center"/>
    </xf>
    <xf numFmtId="0" fontId="27" fillId="7" borderId="19" xfId="0" applyFont="1" applyFill="1" applyBorder="1" applyAlignment="1">
      <alignment horizontal="center"/>
    </xf>
    <xf numFmtId="0" fontId="27" fillId="7" borderId="20" xfId="0" applyFont="1" applyFill="1" applyBorder="1" applyAlignment="1">
      <alignment horizontal="center"/>
    </xf>
    <xf numFmtId="0" fontId="27" fillId="7" borderId="22" xfId="0" applyFont="1" applyFill="1" applyBorder="1" applyAlignment="1">
      <alignment horizontal="center"/>
    </xf>
    <xf numFmtId="0" fontId="27" fillId="6" borderId="3" xfId="0" applyFont="1" applyFill="1" applyBorder="1" applyAlignment="1">
      <alignment horizontal="center"/>
    </xf>
    <xf numFmtId="0" fontId="17" fillId="5" borderId="23" xfId="0" applyFont="1" applyFill="1" applyBorder="1" applyAlignment="1">
      <alignment vertical="top"/>
    </xf>
    <xf numFmtId="0" fontId="17" fillId="5" borderId="0" xfId="0" applyFont="1" applyFill="1" applyAlignment="1">
      <alignment vertical="top"/>
    </xf>
    <xf numFmtId="0" fontId="17" fillId="5" borderId="13" xfId="0" applyFont="1" applyFill="1" applyBorder="1" applyAlignment="1">
      <alignment vertical="top"/>
    </xf>
    <xf numFmtId="0" fontId="17" fillId="5" borderId="2" xfId="0" applyFont="1" applyFill="1" applyBorder="1" applyAlignment="1">
      <alignment vertical="top"/>
    </xf>
    <xf numFmtId="0" fontId="17" fillId="5" borderId="6" xfId="0" applyFont="1" applyFill="1" applyBorder="1" applyAlignment="1">
      <alignment vertical="top"/>
    </xf>
    <xf numFmtId="0" fontId="17" fillId="5" borderId="24" xfId="0" applyFont="1" applyFill="1" applyBorder="1" applyAlignment="1">
      <alignment vertical="top"/>
    </xf>
    <xf numFmtId="0" fontId="6" fillId="0" borderId="13" xfId="0" applyFont="1" applyBorder="1" applyAlignment="1">
      <alignment horizontal="left" vertical="top" wrapText="1"/>
    </xf>
    <xf numFmtId="0" fontId="6" fillId="0" borderId="25" xfId="0" applyFont="1" applyBorder="1" applyAlignment="1">
      <alignment horizontal="left" vertical="top" wrapText="1"/>
    </xf>
    <xf numFmtId="0" fontId="6" fillId="0" borderId="23" xfId="0" applyFont="1" applyBorder="1" applyAlignment="1">
      <alignment horizontal="left" vertical="top" wrapText="1"/>
    </xf>
    <xf numFmtId="0" fontId="33" fillId="0" borderId="3" xfId="0" applyFont="1" applyBorder="1" applyAlignment="1">
      <alignment horizontal="left" vertical="center"/>
    </xf>
    <xf numFmtId="0" fontId="16" fillId="4" borderId="10" xfId="0" applyFont="1" applyFill="1" applyBorder="1" applyAlignment="1">
      <alignment horizontal="left" vertical="top"/>
    </xf>
    <xf numFmtId="0" fontId="16" fillId="4" borderId="8" xfId="0" applyFont="1" applyFill="1" applyBorder="1" applyAlignment="1">
      <alignment horizontal="left" vertical="top"/>
    </xf>
    <xf numFmtId="0" fontId="28" fillId="0" borderId="1" xfId="0" applyFont="1" applyBorder="1" applyAlignment="1">
      <alignment horizontal="left" vertical="center" wrapText="1"/>
    </xf>
    <xf numFmtId="0" fontId="28" fillId="0" borderId="1" xfId="0" applyFont="1" applyBorder="1" applyAlignment="1">
      <alignment horizontal="left" vertical="center"/>
    </xf>
    <xf numFmtId="0" fontId="17" fillId="5" borderId="9" xfId="0" applyFont="1" applyFill="1" applyBorder="1" applyAlignment="1">
      <alignment vertical="top"/>
    </xf>
    <xf numFmtId="0" fontId="17" fillId="5" borderId="10" xfId="0" applyFont="1" applyFill="1" applyBorder="1" applyAlignment="1">
      <alignment vertical="top"/>
    </xf>
    <xf numFmtId="0" fontId="17" fillId="5" borderId="8" xfId="0" applyFont="1" applyFill="1" applyBorder="1" applyAlignment="1">
      <alignment vertical="top"/>
    </xf>
    <xf numFmtId="0" fontId="17" fillId="5" borderId="26" xfId="0" applyFont="1" applyFill="1" applyBorder="1" applyAlignment="1">
      <alignment vertical="top"/>
    </xf>
    <xf numFmtId="0" fontId="17" fillId="5" borderId="3" xfId="0" applyFont="1" applyFill="1" applyBorder="1" applyAlignment="1">
      <alignment vertical="top"/>
    </xf>
    <xf numFmtId="0" fontId="17" fillId="5" borderId="27" xfId="0" applyFont="1" applyFill="1" applyBorder="1" applyAlignment="1">
      <alignment vertical="top"/>
    </xf>
    <xf numFmtId="0" fontId="17" fillId="5" borderId="9" xfId="0" applyFont="1" applyFill="1" applyBorder="1" applyAlignment="1">
      <alignment/>
    </xf>
    <xf numFmtId="0" fontId="17" fillId="5" borderId="10" xfId="0" applyFont="1" applyFill="1" applyBorder="1" applyAlignment="1">
      <alignment/>
    </xf>
    <xf numFmtId="0" fontId="17" fillId="5" borderId="8" xfId="0" applyFont="1" applyFill="1" applyBorder="1" applyAlignment="1">
      <alignment/>
    </xf>
    <xf numFmtId="0" fontId="17" fillId="5" borderId="23" xfId="0" applyFont="1" applyFill="1" applyBorder="1" applyAlignment="1">
      <alignment/>
    </xf>
    <xf numFmtId="0" fontId="17" fillId="5" borderId="0" xfId="0" applyFont="1" applyFill="1" applyAlignment="1">
      <alignment/>
    </xf>
    <xf numFmtId="0" fontId="17" fillId="5" borderId="13" xfId="0" applyFont="1" applyFill="1" applyBorder="1" applyAlignment="1">
      <alignment/>
    </xf>
    <xf numFmtId="0" fontId="17" fillId="5" borderId="26" xfId="0" applyFont="1" applyFill="1" applyBorder="1" applyAlignment="1">
      <alignment/>
    </xf>
    <xf numFmtId="0" fontId="17" fillId="5" borderId="3" xfId="0" applyFont="1" applyFill="1" applyBorder="1" applyAlignment="1">
      <alignment/>
    </xf>
    <xf numFmtId="0" fontId="17" fillId="5" borderId="27" xfId="0" applyFont="1" applyFill="1" applyBorder="1" applyAlignment="1">
      <alignment/>
    </xf>
    <xf numFmtId="0" fontId="17" fillId="5" borderId="2" xfId="0" applyFont="1" applyFill="1" applyBorder="1" applyAlignment="1">
      <alignment/>
    </xf>
    <xf numFmtId="0" fontId="17" fillId="5" borderId="6" xfId="0" applyFont="1" applyFill="1" applyBorder="1" applyAlignment="1">
      <alignment/>
    </xf>
    <xf numFmtId="0" fontId="17" fillId="5" borderId="24" xfId="0" applyFont="1" applyFill="1" applyBorder="1" applyAlignment="1">
      <alignment/>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Per cent" xfId="20" builtinId="5"/>
    <cellStyle name="Hyperlink" xfId="21" builtinId="8"/>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11" Type="http://schemas.openxmlformats.org/officeDocument/2006/relationships/customXml" Target="../customXml/item3.xml" /><Relationship Id="rId10" Type="http://schemas.openxmlformats.org/officeDocument/2006/relationships/customXml" Target="../customXml/item2.xml" /><Relationship Id="rId12" Type="http://schemas.openxmlformats.org/officeDocument/2006/relationships/calcChain" Target="calcChain.xml" /><Relationship Id="rId9" Type="http://schemas.openxmlformats.org/officeDocument/2006/relationships/customXml" Target="../customXml/item1.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sharedStrings" Target="sharedStrings.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s>
</file>

<file path=xl/drawings/_rels/drawing3.xml.rels><?xml version="1.0" encoding="UTF-8" standalone="yes"?><Relationships xmlns="http://schemas.openxmlformats.org/package/2006/relationships"><Relationship Id="rId1" Type="http://schemas.openxmlformats.org/officeDocument/2006/relationships/image" Target="../media/image3.jpeg" /></Relationships>
</file>

<file path=xl/drawings/_rels/drawing4.xml.rels><?xml version="1.0" encoding="UTF-8" standalone="yes"?><Relationships xmlns="http://schemas.openxmlformats.org/package/2006/relationships"><Relationship Id="rId1" Type="http://schemas.openxmlformats.org/officeDocument/2006/relationships/image" Target="../media/image3.jpeg" /></Relationships>
</file>

<file path=xl/drawings/_rels/drawing5.xml.rels><?xml version="1.0" encoding="UTF-8" standalone="yes"?><Relationships xmlns="http://schemas.openxmlformats.org/package/2006/relationships"><Relationship Id="rId1" Type="http://schemas.openxmlformats.org/officeDocument/2006/relationships/image" Target="../media/image4.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12700</xdr:colOff>
      <xdr:row>0</xdr:row>
      <xdr:rowOff>60325</xdr:rowOff>
    </xdr:from>
    <xdr:to>
      <xdr:col>9</xdr:col>
      <xdr:colOff>333375</xdr:colOff>
      <xdr:row>10</xdr:row>
      <xdr:rowOff>116303</xdr:rowOff>
    </xdr:to>
    <xdr:pic>
      <xdr:nvPicPr>
        <xdr:cNvPr id="3" name="Picture 2">
          <a:extLst>
            <a:ext uri="{FF2B5EF4-FFF2-40B4-BE49-F238E27FC236}">
              <a16:creationId xmlns:a16="http://schemas.microsoft.com/office/drawing/2014/main" id="{a9d024ed-8a8c-0a3e-cf17-5de8f532f4ac}"/>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a:xfrm>
          <a:off x="9525" y="57150"/>
          <a:ext cx="5286375" cy="18669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28575</xdr:colOff>
      <xdr:row>0</xdr:row>
      <xdr:rowOff>25400</xdr:rowOff>
    </xdr:from>
    <xdr:to>
      <xdr:col>1</xdr:col>
      <xdr:colOff>1165225</xdr:colOff>
      <xdr:row>3</xdr:row>
      <xdr:rowOff>83035</xdr:rowOff>
    </xdr:to>
    <xdr:pic>
      <xdr:nvPicPr>
        <xdr:cNvPr id="4" name="Picture 3">
          <a:extLst>
            <a:ext uri="{FF2B5EF4-FFF2-40B4-BE49-F238E27FC236}">
              <a16:creationId xmlns:a16="http://schemas.microsoft.com/office/drawing/2014/main" id="{bf71a269-a812-27fc-4aa4-657c86f6008e}"/>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a:xfrm>
          <a:off x="28575" y="28575"/>
          <a:ext cx="1733550" cy="600075"/>
        </a:xfrm>
        <a:prstGeom prst="rec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47625</xdr:colOff>
      <xdr:row>0</xdr:row>
      <xdr:rowOff>57150</xdr:rowOff>
    </xdr:from>
    <xdr:ext cx="1695450" cy="628650"/>
    <xdr:pic>
      <xdr:nvPicPr>
        <xdr:cNvPr id="2" name="Picture 1">
          <a:extLst>
            <a:ext uri="{FF2B5EF4-FFF2-40B4-BE49-F238E27FC236}">
              <a16:creationId xmlns:a16="http://schemas.microsoft.com/office/drawing/2014/main" id="{a4a0bb88-e679-4193-99ff-99c3f0758b25}"/>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a:xfrm>
          <a:off x="47625" y="57150"/>
          <a:ext cx="1695450" cy="628650"/>
        </a:xfrm>
        <a:prstGeom prst="rect"/>
      </xdr:spPr>
    </xdr:pic>
    <xdr:clientData/>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0</xdr:rowOff>
    </xdr:from>
    <xdr:to>
      <xdr:col>1</xdr:col>
      <xdr:colOff>1130300</xdr:colOff>
      <xdr:row>3</xdr:row>
      <xdr:rowOff>57635</xdr:rowOff>
    </xdr:to>
    <xdr:pic>
      <xdr:nvPicPr>
        <xdr:cNvPr id="3" name="Picture 2">
          <a:extLst>
            <a:ext uri="{FF2B5EF4-FFF2-40B4-BE49-F238E27FC236}">
              <a16:creationId xmlns:a16="http://schemas.microsoft.com/office/drawing/2014/main" id="{6d5d568e-e6ec-43a3-bf80-3b7b46cf3d68}"/>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a:xfrm>
          <a:off x="0" y="0"/>
          <a:ext cx="1733550" cy="600075"/>
        </a:xfrm>
        <a:prstGeom prst="rec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30584</xdr:colOff>
      <xdr:row>0</xdr:row>
      <xdr:rowOff>0</xdr:rowOff>
    </xdr:from>
    <xdr:to>
      <xdr:col>4</xdr:col>
      <xdr:colOff>44449</xdr:colOff>
      <xdr:row>4</xdr:row>
      <xdr:rowOff>0</xdr:rowOff>
    </xdr:to>
    <xdr:pic>
      <xdr:nvPicPr>
        <xdr:cNvPr id="2" name="Picture 1">
          <a:extLst>
            <a:ext uri="{FF2B5EF4-FFF2-40B4-BE49-F238E27FC236}">
              <a16:creationId xmlns:a16="http://schemas.microsoft.com/office/drawing/2014/main" id="{6a122803-710f-4fbc-9b57-574e1f42e47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638175" y="0"/>
          <a:ext cx="1819275" cy="6858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hyperlink" Target="https://protect.checkpoint.com/v2/r04/___https://abacusgroup.com.au/about-abacus/governance/___.Y3A0YTphYmFjdXNncm91cDpjOm86NzI3NTBlZjY3OWVmNTI4YzVhYzE3NDVhYmY2YzA4MjI6NzoyNDY1OmQzMjBhOWI5ZWIxNDhlZTUwZWYzNWY4MWY3MGI4ZDUyNGEwZDZlNTgwZjNhZjBjMmY0YjkzYjZjYjIyMDAzOWQ6cDpUOkY" TargetMode="External" /><Relationship Id="rId2" Type="http://schemas.openxmlformats.org/officeDocument/2006/relationships/hyperlink" Target="https://protect.checkpoint.com/v2/r04/___https://abacusgroup.com.au/investor-centre/abacus-storage-king/resources/___.Y3A0YTphYmFjdXNncm91cDpjOm86NzI3NTBlZjY3OWVmNTI4YzVhYzE3NDVhYmY2YzA4MjI6NzoyYTY1Ojg3YjI5NmI2YmExMmIyZTlkOGE5MTFlODdkNjYzNGRiMjhiMmQzMTNiNTE5NDU1OGQ1NTM3ODAxNDM0MmU1MGE6cDpUOkY" TargetMode="External" /><Relationship Id="rId3" Type="http://schemas.openxmlformats.org/officeDocument/2006/relationships/drawing" Target="../drawings/drawing1.xml" /><Relationship Id="rId4"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hyperlink" Target="https://protect.checkpoint.com/v2/r04/___https://abacusgroup.com.au/about-abacus/governance/___.Y3A0YTphYmFjdXNncm91cDpjOm86NzI3NTBlZjY3OWVmNTI4YzVhYzE3NDVhYmY2YzA4MjI6Nzo0NGQ4OjViMzZmZjBiOTFlMmVjNmViOTQ4ODI5YTY1MDQ3Yzg2N2MzZThjYTQ5MWIzMjMwMzNlZjAzMzRhMWE0OWY4Nzg6cDpUOkY" TargetMode="External" /><Relationship Id="rId2" Type="http://schemas.openxmlformats.org/officeDocument/2006/relationships/drawing" Target="../drawings/drawing5.xml" /><Relationship Id="rId3"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AB5D8FB-F6F9-4955-B93C-0128E6238E37}">
  <dimension ref="A1:L21"/>
  <sheetViews>
    <sheetView tabSelected="1" workbookViewId="0" topLeftCell="A1">
      <selection pane="topLeft" activeCell="A21" sqref="A21"/>
    </sheetView>
  </sheetViews>
  <sheetFormatPr defaultColWidth="0" defaultRowHeight="14.25" zeroHeight="1"/>
  <cols>
    <col min="1" max="5" width="8.71428571428571" customWidth="1"/>
    <col min="6" max="6" width="4.71428571428571" customWidth="1"/>
    <col min="7" max="12" width="8.71428571428571" customWidth="1"/>
    <col min="13" max="16383" width="8.71428571428571" hidden="1"/>
    <col min="16384" max="16384" width="8.71428571428571" hidden="1" customWidth="1"/>
  </cols>
  <sheetData>
    <row r="1" spans="1:12" ht="14.25">
      <c r="A1" s="6"/>
      <c r="B1" s="6"/>
      <c r="C1" s="6"/>
      <c r="D1" s="6"/>
      <c r="E1" s="6"/>
      <c r="F1" s="6"/>
      <c r="G1" s="6"/>
      <c r="H1" s="6"/>
      <c r="I1" s="6"/>
      <c r="J1" s="6"/>
      <c r="K1" s="6"/>
      <c r="L1" s="6"/>
    </row>
    <row r="2" spans="1:12" ht="14.25">
      <c r="A2" s="6"/>
      <c r="B2" s="6"/>
      <c r="C2" s="6"/>
      <c r="D2" s="6"/>
      <c r="E2" s="6"/>
      <c r="F2" s="6"/>
      <c r="G2" s="6"/>
      <c r="H2" s="6"/>
      <c r="I2" s="6"/>
      <c r="J2" s="6"/>
      <c r="K2" s="6"/>
      <c r="L2" s="6"/>
    </row>
    <row r="3" spans="1:12" ht="14.25">
      <c r="A3" s="6"/>
      <c r="B3" s="6"/>
      <c r="C3" s="6"/>
      <c r="D3" s="6"/>
      <c r="E3" s="6"/>
      <c r="F3" s="6"/>
      <c r="G3" s="6"/>
      <c r="H3" s="6"/>
      <c r="I3" s="6"/>
      <c r="J3" s="6"/>
      <c r="K3" s="6"/>
      <c r="L3" s="6"/>
    </row>
    <row r="4" spans="1:12" ht="14.25">
      <c r="A4" s="6"/>
      <c r="B4" s="6"/>
      <c r="C4" s="6"/>
      <c r="D4" s="6"/>
      <c r="E4" s="6"/>
      <c r="F4" s="6"/>
      <c r="G4" s="6"/>
      <c r="H4" s="6"/>
      <c r="I4" s="6"/>
      <c r="J4" s="6"/>
      <c r="K4" s="6"/>
      <c r="L4" s="6"/>
    </row>
    <row r="5" spans="1:12" ht="14.25">
      <c r="A5" s="6"/>
      <c r="B5" s="6"/>
      <c r="C5" s="6"/>
      <c r="D5" s="6"/>
      <c r="E5" s="6"/>
      <c r="F5" s="6"/>
      <c r="G5" s="6"/>
      <c r="H5" s="6"/>
      <c r="I5" s="6"/>
      <c r="J5" s="6"/>
      <c r="K5" s="6"/>
      <c r="L5" s="6"/>
    </row>
    <row r="6" spans="1:12" ht="14.25">
      <c r="A6" s="6"/>
      <c r="B6" s="6"/>
      <c r="C6" s="6"/>
      <c r="D6" s="6"/>
      <c r="E6" s="6"/>
      <c r="F6" s="6"/>
      <c r="G6" s="6"/>
      <c r="H6" s="6"/>
      <c r="I6" s="6"/>
      <c r="J6" s="6"/>
      <c r="K6" s="6"/>
      <c r="L6" s="6"/>
    </row>
    <row r="7" spans="1:12" ht="14.25">
      <c r="A7" s="6"/>
      <c r="B7" s="6"/>
      <c r="C7" s="6"/>
      <c r="D7" s="6"/>
      <c r="E7" s="6"/>
      <c r="F7" s="6"/>
      <c r="G7" s="6"/>
      <c r="H7" s="6"/>
      <c r="I7" s="6"/>
      <c r="J7" s="6"/>
      <c r="K7" s="6"/>
      <c r="L7" s="6"/>
    </row>
    <row r="8" spans="1:12" ht="14.25">
      <c r="A8" s="6"/>
      <c r="B8" s="6"/>
      <c r="C8" s="6"/>
      <c r="D8" s="6"/>
      <c r="E8" s="6"/>
      <c r="F8" s="6"/>
      <c r="G8" s="6"/>
      <c r="H8" s="6"/>
      <c r="I8" s="6"/>
      <c r="J8" s="6"/>
      <c r="K8" s="6"/>
      <c r="L8" s="6"/>
    </row>
    <row r="9" spans="1:12" ht="14.25">
      <c r="A9" s="6"/>
      <c r="B9" s="6"/>
      <c r="C9" s="6"/>
      <c r="D9" s="6"/>
      <c r="E9" s="6"/>
      <c r="F9" s="6"/>
      <c r="G9" s="6"/>
      <c r="H9" s="6"/>
      <c r="I9" s="6"/>
      <c r="J9" s="6"/>
      <c r="K9" s="6"/>
      <c r="L9" s="6"/>
    </row>
    <row r="10" spans="1:12" ht="14.25">
      <c r="A10" s="6"/>
      <c r="B10" s="6"/>
      <c r="C10" s="6"/>
      <c r="D10" s="6"/>
      <c r="E10" s="6"/>
      <c r="F10" s="6"/>
      <c r="G10" s="6"/>
      <c r="H10" s="6"/>
      <c r="I10" s="6"/>
      <c r="J10" s="6"/>
      <c r="K10" s="6"/>
      <c r="L10" s="6"/>
    </row>
    <row r="11" spans="1:12" ht="14.25">
      <c r="A11" s="6"/>
      <c r="B11" s="6"/>
      <c r="C11" s="6"/>
      <c r="D11" s="6"/>
      <c r="E11" s="6"/>
      <c r="F11" s="6"/>
      <c r="G11" s="6"/>
      <c r="H11" s="6"/>
      <c r="I11" s="6"/>
      <c r="J11" s="6"/>
      <c r="K11" s="6"/>
      <c r="L11" s="6"/>
    </row>
    <row r="12" spans="1:12" ht="14.25">
      <c r="A12" s="6"/>
      <c r="B12" s="6"/>
      <c r="C12" s="6"/>
      <c r="D12" s="6"/>
      <c r="E12" s="6"/>
      <c r="F12" s="6"/>
      <c r="G12" s="6"/>
      <c r="H12" s="6"/>
      <c r="I12" s="6"/>
      <c r="J12" s="6"/>
      <c r="K12" s="6"/>
      <c r="L12" s="6"/>
    </row>
    <row r="13" spans="1:12" ht="25.5">
      <c r="A13" s="122" t="s">
        <v>0</v>
      </c>
      <c r="B13" s="6"/>
      <c r="C13" s="6"/>
      <c r="D13" s="6"/>
      <c r="E13" s="6"/>
      <c r="F13" s="6"/>
      <c r="G13" s="6"/>
      <c r="H13" s="6"/>
      <c r="I13" s="6"/>
      <c r="J13" s="6"/>
      <c r="K13" s="6"/>
      <c r="L13" s="6"/>
    </row>
    <row r="14" spans="1:12" ht="14.25">
      <c r="A14" s="6"/>
      <c r="B14" s="6"/>
      <c r="C14" s="6"/>
      <c r="D14" s="6"/>
      <c r="E14" s="6"/>
      <c r="F14" s="6"/>
      <c r="G14" s="6"/>
      <c r="H14" s="6"/>
      <c r="I14" s="6"/>
      <c r="J14" s="6"/>
      <c r="K14" s="6"/>
      <c r="L14" s="6"/>
    </row>
    <row r="15" spans="1:12" ht="14.25">
      <c r="A15" s="6" t="s">
        <v>1</v>
      </c>
      <c r="B15" s="6"/>
      <c r="C15" s="6"/>
      <c r="D15" s="6"/>
      <c r="E15" s="6"/>
      <c r="F15" s="6"/>
      <c r="G15" s="6"/>
      <c r="H15" s="6"/>
      <c r="I15" s="6"/>
      <c r="J15" s="6"/>
      <c r="K15" s="6"/>
      <c r="L15" s="6"/>
    </row>
    <row r="16" spans="1:12" ht="15">
      <c r="A16" s="123" t="s">
        <v>2</v>
      </c>
      <c r="B16" s="6"/>
      <c r="C16" s="6"/>
      <c r="D16" s="6"/>
      <c r="E16" s="6"/>
      <c r="F16" s="6"/>
      <c r="G16" s="123"/>
      <c r="H16" s="6"/>
      <c r="I16" s="6"/>
      <c r="J16" s="6"/>
      <c r="K16" s="6"/>
      <c r="L16" s="6"/>
    </row>
    <row r="17" spans="1:12" ht="14.25">
      <c r="A17" s="123" t="s">
        <v>3</v>
      </c>
      <c r="B17" s="6"/>
      <c r="C17" s="6"/>
      <c r="D17" s="6"/>
      <c r="E17" s="6"/>
      <c r="F17" s="6"/>
      <c r="H17" s="6"/>
      <c r="I17" s="6"/>
      <c r="J17" s="6"/>
      <c r="K17" s="6"/>
      <c r="L17" s="6"/>
    </row>
    <row r="18" spans="1:12" ht="14.25">
      <c r="A18" s="6"/>
      <c r="B18" s="6"/>
      <c r="C18" s="6"/>
      <c r="D18" s="6"/>
      <c r="E18" s="6"/>
      <c r="F18" s="6"/>
      <c r="G18" s="6"/>
      <c r="H18" s="6"/>
      <c r="I18" s="6"/>
      <c r="J18" s="6"/>
      <c r="K18" s="6"/>
      <c r="L18" s="6"/>
    </row>
    <row r="19" spans="1:12" ht="14.25">
      <c r="A19" s="6"/>
      <c r="B19" s="6"/>
      <c r="C19" s="6"/>
      <c r="D19" s="6"/>
      <c r="E19" s="6"/>
      <c r="F19" s="6"/>
      <c r="G19" s="6"/>
      <c r="H19" s="6"/>
      <c r="I19" s="6"/>
      <c r="J19" s="6"/>
      <c r="K19" s="6"/>
      <c r="L19" s="6"/>
    </row>
    <row r="20" spans="1:12" ht="14.25">
      <c r="A20" s="6"/>
      <c r="B20" s="6"/>
      <c r="C20" s="6"/>
      <c r="D20" s="6"/>
      <c r="E20" s="6"/>
      <c r="F20" s="6"/>
      <c r="G20" s="6"/>
      <c r="H20" s="6"/>
      <c r="I20" s="6"/>
      <c r="J20" s="6"/>
      <c r="K20" s="6"/>
      <c r="L20" s="6"/>
    </row>
    <row r="21" spans="1:12" ht="14.25">
      <c r="A21" s="6"/>
      <c r="B21" s="6"/>
      <c r="C21" s="6"/>
      <c r="D21" s="6"/>
      <c r="E21" s="6"/>
      <c r="F21" s="6"/>
      <c r="G21" s="6"/>
      <c r="H21" s="6"/>
      <c r="I21" s="6"/>
      <c r="J21" s="6"/>
      <c r="K21" s="6"/>
      <c r="L21" s="6"/>
    </row>
  </sheetData>
  <sheetProtection sheet="1" objects="1" scenarios="1"/>
  <hyperlinks>
    <hyperlink ref="A17" r:id="rId1" display="ASK Governance webpage"/>
    <hyperlink ref="A16" r:id="rId2" display="FY25 Sustainability Report and Investor Resources"/>
  </hyperlinks>
  <pageMargins left="0.7" right="0.7" top="0.75" bottom="0.75" header="0.3" footer="0.3"/>
  <pageSetup horizontalDpi="1200" verticalDpi="1200" orientation="landscape" paperSize="9" r:id="rId4"/>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76B98F9-500E-4856-A040-6930E9D60EB2}">
  <sheetPr>
    <pageSetUpPr fitToPage="1"/>
  </sheetPr>
  <dimension ref="A1:K116"/>
  <sheetViews>
    <sheetView showGridLines="0" workbookViewId="0" topLeftCell="A78">
      <selection pane="topLeft" activeCell="C134" sqref="C134"/>
    </sheetView>
  </sheetViews>
  <sheetFormatPr defaultColWidth="8.85428571428571" defaultRowHeight="14.25" zeroHeight="1"/>
  <cols>
    <col min="1" max="1" width="9" customWidth="1"/>
    <col min="2" max="2" width="53.5714285714286" customWidth="1"/>
    <col min="3" max="11" width="12.8571428571429" customWidth="1"/>
    <col min="12" max="12" width="8.85714285714286" style="6" customWidth="1"/>
    <col min="13" max="16384" width="8.85714285714286" style="6"/>
  </cols>
  <sheetData>
    <row r="1" spans="1:11" ht="14.25">
      <c r="A1" s="6"/>
      <c r="B1" s="6"/>
      <c r="C1" s="6"/>
      <c r="D1" s="6"/>
      <c r="E1" s="6"/>
      <c r="F1" s="6"/>
      <c r="G1" s="6"/>
      <c r="H1" s="6"/>
      <c r="I1" s="6"/>
      <c r="J1" s="6"/>
      <c r="K1" s="6"/>
    </row>
    <row r="2" spans="1:11" ht="14.25">
      <c r="A2" s="6"/>
      <c r="B2" s="6"/>
      <c r="C2" s="6"/>
      <c r="D2" s="6"/>
      <c r="E2" s="6"/>
      <c r="F2" s="6"/>
      <c r="G2" s="6"/>
      <c r="H2" s="6"/>
      <c r="I2" s="6"/>
      <c r="J2" s="6"/>
      <c r="K2" s="6"/>
    </row>
    <row r="3" spans="1:11" ht="14.25">
      <c r="A3" s="6"/>
      <c r="B3" s="6"/>
      <c r="C3" s="6"/>
      <c r="D3" s="6"/>
      <c r="E3" s="6"/>
      <c r="F3" s="6"/>
      <c r="G3" s="6"/>
      <c r="H3" s="6"/>
      <c r="I3" s="6"/>
      <c r="J3" s="6"/>
      <c r="K3" s="6"/>
    </row>
    <row r="4" spans="1:11" ht="14.25">
      <c r="A4" s="6"/>
      <c r="B4" s="6"/>
      <c r="C4" s="6"/>
      <c r="D4" s="6"/>
      <c r="E4" s="6"/>
      <c r="F4" s="6"/>
      <c r="G4" s="6"/>
      <c r="H4" s="6"/>
      <c r="I4" s="6"/>
      <c r="J4" s="6"/>
      <c r="K4" s="6"/>
    </row>
    <row r="5" spans="1:11" ht="14.25">
      <c r="A5" s="215" t="s">
        <v>4</v>
      </c>
      <c r="B5" s="215"/>
      <c r="C5" s="215"/>
      <c r="D5" s="215"/>
      <c r="E5" s="6"/>
      <c r="F5" s="6"/>
      <c r="G5" s="6"/>
      <c r="H5" s="6"/>
      <c r="I5" s="6"/>
      <c r="J5" s="6"/>
      <c r="K5" s="6"/>
    </row>
    <row r="6" spans="1:11" ht="50.25" customHeight="1">
      <c r="A6" s="6"/>
      <c r="B6" s="218" t="s">
        <v>5</v>
      </c>
      <c r="C6" s="218"/>
      <c r="D6" s="218"/>
      <c r="E6" s="218"/>
      <c r="F6" s="218"/>
      <c r="G6" s="6"/>
      <c r="H6" s="6"/>
      <c r="I6" s="6"/>
      <c r="J6" s="6"/>
      <c r="K6" s="6"/>
    </row>
    <row r="7" spans="1:11" ht="10.15" customHeight="1">
      <c r="A7" s="6"/>
      <c r="B7" s="6"/>
      <c r="C7" s="6"/>
      <c r="D7" s="6"/>
      <c r="E7" s="6"/>
      <c r="F7" s="6"/>
      <c r="G7" s="6"/>
      <c r="H7" s="6"/>
      <c r="I7" s="6"/>
      <c r="J7" s="6"/>
      <c r="K7" s="6"/>
    </row>
    <row r="8" spans="1:11" ht="15.6" customHeight="1">
      <c r="A8" s="6"/>
      <c r="B8" s="16" t="s">
        <v>6</v>
      </c>
      <c r="C8" s="17" t="s">
        <v>7</v>
      </c>
      <c r="D8" s="17" t="s">
        <v>8</v>
      </c>
      <c r="E8" s="17" t="s">
        <v>9</v>
      </c>
      <c r="F8" s="179"/>
      <c r="G8" s="179"/>
      <c r="H8" s="179"/>
      <c r="I8" s="179"/>
      <c r="J8" s="179"/>
      <c r="K8" s="179"/>
    </row>
    <row r="9" spans="1:11" ht="15.6" customHeight="1">
      <c r="A9" s="6"/>
      <c r="B9" s="180" t="s">
        <v>10</v>
      </c>
      <c r="C9" s="182"/>
      <c r="D9" s="182"/>
      <c r="E9" s="182"/>
      <c r="F9" s="179"/>
      <c r="G9" s="179"/>
      <c r="H9" s="179"/>
      <c r="I9" s="179"/>
      <c r="J9" s="179"/>
      <c r="K9" s="179"/>
    </row>
    <row r="10" spans="1:11" ht="15.6" customHeight="1">
      <c r="A10" s="6"/>
      <c r="B10" s="179" t="s">
        <v>11</v>
      </c>
      <c r="C10" s="183">
        <v>272.912</v>
      </c>
      <c r="D10" s="184">
        <v>288.537</v>
      </c>
      <c r="E10" s="81">
        <f>(C10-D10)/D10</f>
        <v>-0.054152500372569204</v>
      </c>
      <c r="F10" s="179"/>
      <c r="G10" s="179"/>
      <c r="H10" s="179"/>
      <c r="I10" s="179"/>
      <c r="J10" s="179"/>
      <c r="K10" s="179"/>
    </row>
    <row r="11" spans="1:11" ht="15.6" customHeight="1">
      <c r="A11" s="6"/>
      <c r="B11" s="179" t="s">
        <v>12</v>
      </c>
      <c r="C11" s="183">
        <v>199.975</v>
      </c>
      <c r="D11" s="184">
        <v>175.267</v>
      </c>
      <c r="E11" s="81">
        <f t="shared" si="0" ref="E11:E12">(C11-D11)/D11</f>
        <v>0.14097348616681976</v>
      </c>
      <c r="F11" s="179"/>
      <c r="G11" s="179"/>
      <c r="H11" s="179"/>
      <c r="I11" s="179"/>
      <c r="J11" s="179"/>
      <c r="K11" s="179"/>
    </row>
    <row r="12" spans="1:11" ht="15.6" customHeight="1">
      <c r="A12" s="6"/>
      <c r="B12" s="179" t="s">
        <v>13</v>
      </c>
      <c r="C12" s="183">
        <f>C10+C11</f>
        <v>472.88699999999994</v>
      </c>
      <c r="D12" s="184">
        <f>D10+D11</f>
        <v>463.804</v>
      </c>
      <c r="E12" s="81">
        <f t="shared" si="0"/>
        <v>0.019583703460944644</v>
      </c>
      <c r="F12" s="179"/>
      <c r="G12" s="179"/>
      <c r="H12" s="179"/>
      <c r="I12" s="179"/>
      <c r="J12" s="179"/>
      <c r="K12" s="179"/>
    </row>
    <row r="13" spans="1:11" ht="15.6" customHeight="1">
      <c r="A13" s="6"/>
      <c r="B13" s="180" t="s">
        <v>14</v>
      </c>
      <c r="C13" s="185"/>
      <c r="D13" s="185"/>
      <c r="E13" s="82"/>
      <c r="F13" s="179"/>
      <c r="G13" s="179"/>
      <c r="H13" s="179"/>
      <c r="I13" s="179"/>
      <c r="J13" s="179"/>
      <c r="K13" s="179"/>
    </row>
    <row r="14" spans="1:11" ht="15.6" customHeight="1">
      <c r="A14" s="6"/>
      <c r="B14" s="179" t="s">
        <v>15</v>
      </c>
      <c r="C14" s="183">
        <f>K44</f>
        <v>35081.712999</v>
      </c>
      <c r="D14" s="184">
        <f>K80</f>
        <v>33026.194943999995</v>
      </c>
      <c r="E14" s="81">
        <f t="shared" si="1" ref="E14:E20">(C14-D14)/D14</f>
        <v>0.062239021433907034</v>
      </c>
      <c r="F14" s="179"/>
      <c r="G14" s="179"/>
      <c r="H14" s="179"/>
      <c r="I14" s="179"/>
      <c r="J14" s="179"/>
      <c r="K14" s="179"/>
    </row>
    <row r="15" spans="1:11" ht="15.6" customHeight="1">
      <c r="A15" s="6"/>
      <c r="B15" s="179" t="s">
        <v>16</v>
      </c>
      <c r="C15" s="183">
        <f>K45</f>
        <v>-10122.628058999999</v>
      </c>
      <c r="D15" s="184">
        <f>K81</f>
        <v>-8839.995876</v>
      </c>
      <c r="E15" s="81">
        <f t="shared" si="1"/>
        <v>0.14509420603716103</v>
      </c>
      <c r="F15" s="179"/>
      <c r="G15" s="179"/>
      <c r="H15" s="179"/>
      <c r="I15" s="179"/>
      <c r="J15" s="179"/>
      <c r="K15" s="179"/>
    </row>
    <row r="16" spans="1:11" ht="15.6" customHeight="1">
      <c r="A16" s="6"/>
      <c r="B16" s="179" t="s">
        <v>17</v>
      </c>
      <c r="C16" s="183">
        <f>K46</f>
        <v>24959.084940000004</v>
      </c>
      <c r="D16" s="184">
        <f>K82</f>
        <v>24186.199068</v>
      </c>
      <c r="E16" s="81">
        <f t="shared" si="1"/>
        <v>0.03195565660511674</v>
      </c>
      <c r="F16" s="179"/>
      <c r="G16" s="179"/>
      <c r="H16" s="179"/>
      <c r="I16" s="179"/>
      <c r="J16" s="179"/>
      <c r="K16" s="179"/>
    </row>
    <row r="17" spans="1:11" ht="15.6" customHeight="1">
      <c r="A17" s="6"/>
      <c r="B17" s="179" t="s">
        <v>18</v>
      </c>
      <c r="C17" s="183">
        <f>K47</f>
        <v>-5960.30634</v>
      </c>
      <c r="D17" s="184">
        <f>K83</f>
        <v>-2568.445128</v>
      </c>
      <c r="E17" s="81">
        <f t="shared" si="1"/>
        <v>1.3205893227087078</v>
      </c>
      <c r="F17" s="179"/>
      <c r="G17" s="179"/>
      <c r="H17" s="179"/>
      <c r="I17" s="179"/>
      <c r="J17" s="179"/>
      <c r="K17" s="179"/>
    </row>
    <row r="18" spans="1:11" ht="15.6" customHeight="1">
      <c r="A18" s="6"/>
      <c r="B18" s="179" t="s">
        <v>19</v>
      </c>
      <c r="C18" s="183">
        <f>K48</f>
        <v>-2466.06156</v>
      </c>
      <c r="D18" s="184">
        <f>K84</f>
        <v>-1516.032324</v>
      </c>
      <c r="E18" s="81">
        <f t="shared" si="1"/>
        <v>0.6266550000024934</v>
      </c>
      <c r="F18" s="179"/>
      <c r="G18" s="179"/>
      <c r="H18" s="179"/>
      <c r="I18" s="179"/>
      <c r="J18" s="179"/>
      <c r="K18" s="179"/>
    </row>
    <row r="19" spans="1:11" ht="15.6" customHeight="1">
      <c r="A19" s="6"/>
      <c r="B19" s="186" t="s">
        <v>20</v>
      </c>
      <c r="C19" s="187">
        <f>SUM(C16:C18)</f>
        <v>16532.717040000003</v>
      </c>
      <c r="D19" s="188">
        <f>SUM(D16:D18)</f>
        <v>20101.721616000003</v>
      </c>
      <c r="E19" s="83">
        <f t="shared" si="1"/>
        <v>-0.17754720934744433</v>
      </c>
      <c r="F19" s="179"/>
      <c r="G19" s="179"/>
      <c r="H19" s="179"/>
      <c r="I19" s="179"/>
      <c r="J19" s="179"/>
      <c r="K19" s="179"/>
    </row>
    <row r="20" spans="1:11" ht="15.6" customHeight="1">
      <c r="A20" s="6"/>
      <c r="B20" s="179" t="s">
        <v>21</v>
      </c>
      <c r="C20" s="183">
        <f>C19+C12</f>
        <v>17005.604040000002</v>
      </c>
      <c r="D20" s="184">
        <f>D19+D12</f>
        <v>20565.525616000003</v>
      </c>
      <c r="E20" s="81">
        <f t="shared" si="1"/>
        <v>-0.17310141459406111</v>
      </c>
      <c r="F20" s="179"/>
      <c r="G20" s="179"/>
      <c r="H20" s="179"/>
      <c r="I20" s="179"/>
      <c r="J20" s="179"/>
      <c r="K20" s="179"/>
    </row>
    <row r="21" spans="1:11" ht="15.6" customHeight="1">
      <c r="A21" s="6"/>
      <c r="B21" s="179" t="s">
        <v>22</v>
      </c>
      <c r="C21" s="183">
        <f>K33</f>
        <v>127</v>
      </c>
      <c r="D21" s="184">
        <f>K69</f>
        <v>122</v>
      </c>
      <c r="E21" s="81">
        <f>(C21-D21)/D21</f>
        <v>0.040983606557377046</v>
      </c>
      <c r="F21" s="179"/>
      <c r="G21" s="179"/>
      <c r="H21" s="179"/>
      <c r="I21" s="179"/>
      <c r="J21" s="179"/>
      <c r="K21" s="179"/>
    </row>
    <row r="22" spans="1:11" ht="15.6" customHeight="1">
      <c r="A22" s="6"/>
      <c r="B22" s="179" t="s">
        <v>23</v>
      </c>
      <c r="C22" s="189">
        <f>(C20*1000)/K34</f>
        <v>25.235958650410176</v>
      </c>
      <c r="D22" s="190">
        <f>(D20*1000)/K70</f>
        <v>31.791428847916727</v>
      </c>
      <c r="E22" s="81">
        <f>(C22-D22)/D22</f>
        <v>-0.20620243993645246</v>
      </c>
      <c r="F22" s="179"/>
      <c r="G22" s="179"/>
      <c r="H22" s="179"/>
      <c r="I22" s="179"/>
      <c r="J22" s="179"/>
      <c r="K22" s="179"/>
    </row>
    <row r="23" spans="1:11" ht="15.6" customHeight="1">
      <c r="A23" s="6"/>
      <c r="B23" s="180" t="s">
        <v>24</v>
      </c>
      <c r="C23" s="185"/>
      <c r="D23" s="185"/>
      <c r="E23" s="82"/>
      <c r="F23" s="179"/>
      <c r="G23" s="179"/>
      <c r="H23" s="179"/>
      <c r="I23" s="179"/>
      <c r="J23" s="179"/>
      <c r="K23" s="179"/>
    </row>
    <row r="24" spans="1:11" ht="15.6" customHeight="1">
      <c r="A24" s="6"/>
      <c r="B24" s="179" t="s">
        <v>25</v>
      </c>
      <c r="C24" s="183">
        <f>K54</f>
        <v>4005.1206661153</v>
      </c>
      <c r="D24" s="184">
        <f>K90</f>
        <v>3966.4487328396</v>
      </c>
      <c r="E24" s="81">
        <f t="shared" si="2" ref="E24:E29">(C24-D24)/D24</f>
        <v>0.009749762540864806</v>
      </c>
      <c r="F24" s="179"/>
      <c r="G24" s="179"/>
      <c r="H24" s="179"/>
      <c r="I24" s="179"/>
      <c r="J24" s="179"/>
      <c r="K24" s="179"/>
    </row>
    <row r="25" spans="1:11" ht="15.6" customHeight="1">
      <c r="A25" s="6"/>
      <c r="B25" s="179" t="s">
        <v>26</v>
      </c>
      <c r="C25" s="183">
        <f>(C10*(51.4+(0.1*28)+(0.03*265)))/1000</f>
        <v>16.961480799999997</v>
      </c>
      <c r="D25" s="184">
        <f>(D10*(51.4+(0.1*28)+(0.03*265)))/1000</f>
        <v>17.93257455</v>
      </c>
      <c r="E25" s="81">
        <f t="shared" si="2"/>
        <v>-0.05415250037256929</v>
      </c>
      <c r="F25" s="179"/>
      <c r="G25" s="179"/>
      <c r="H25" s="179"/>
      <c r="I25" s="179"/>
      <c r="J25" s="179"/>
      <c r="K25" s="179"/>
    </row>
    <row r="26" spans="1:11" ht="15.6" customHeight="1">
      <c r="A26" s="6"/>
      <c r="B26" s="179" t="s">
        <v>27</v>
      </c>
      <c r="C26" s="183">
        <v>12.198</v>
      </c>
      <c r="D26" s="184">
        <v>10.691</v>
      </c>
      <c r="E26" s="81">
        <f t="shared" si="2"/>
        <v>0.14095968571695816</v>
      </c>
      <c r="F26" s="179"/>
      <c r="G26" s="179"/>
      <c r="H26" s="179"/>
      <c r="I26" s="179"/>
      <c r="J26" s="179"/>
      <c r="K26" s="179"/>
    </row>
    <row r="27" spans="1:11" ht="15.6" customHeight="1">
      <c r="A27" s="6"/>
      <c r="B27" s="186" t="s">
        <v>28</v>
      </c>
      <c r="C27" s="187">
        <f>25.176+2.93</f>
        <v>28.105999999999998</v>
      </c>
      <c r="D27" s="188">
        <f>23.159+2.93</f>
        <v>26.089</v>
      </c>
      <c r="E27" s="83">
        <f t="shared" si="2"/>
        <v>0.07731227720495226</v>
      </c>
      <c r="F27" s="179"/>
      <c r="G27" s="179"/>
      <c r="H27" s="179"/>
      <c r="I27" s="179"/>
      <c r="J27" s="179"/>
      <c r="K27" s="179"/>
    </row>
    <row r="28" spans="1:11" ht="15.6" customHeight="1">
      <c r="A28" s="6"/>
      <c r="B28" s="11" t="s">
        <v>29</v>
      </c>
      <c r="C28" s="32">
        <f>SUM(C24:C27)</f>
        <v>4062.3861469153003</v>
      </c>
      <c r="D28" s="12">
        <f>SUM(D24:D27)</f>
        <v>4021.1613073895996</v>
      </c>
      <c r="E28" s="81">
        <f t="shared" si="2"/>
        <v>0.010251973590301553</v>
      </c>
      <c r="F28" s="179"/>
      <c r="G28" s="179"/>
      <c r="H28" s="179"/>
      <c r="I28" s="179"/>
      <c r="J28" s="179"/>
      <c r="K28" s="179"/>
    </row>
    <row r="29" spans="1:11" ht="15.6" customHeight="1">
      <c r="A29" s="6"/>
      <c r="B29" s="11" t="s">
        <v>30</v>
      </c>
      <c r="C29" s="93">
        <f>(C28*1000)/K34</f>
        <v>6.028495582068934</v>
      </c>
      <c r="D29" s="94">
        <f>(D28*1000)/K70</f>
        <v>6.216153478246809</v>
      </c>
      <c r="E29" s="81">
        <f t="shared" si="2"/>
        <v>-0.0301887488516132</v>
      </c>
      <c r="F29" s="179"/>
      <c r="G29" s="179"/>
      <c r="H29" s="179"/>
      <c r="I29" s="179"/>
      <c r="J29" s="179"/>
      <c r="K29" s="179"/>
    </row>
    <row r="30" spans="1:11" ht="15.6" customHeight="1">
      <c r="A30" s="6"/>
      <c r="B30" s="11"/>
      <c r="C30" s="13"/>
      <c r="D30" s="13"/>
      <c r="E30" s="191"/>
      <c r="F30" s="179"/>
      <c r="G30" s="179"/>
      <c r="H30" s="179"/>
      <c r="I30" s="179"/>
      <c r="J30" s="179"/>
      <c r="K30" s="179"/>
    </row>
    <row r="31" spans="1:11" ht="20.1" customHeight="1">
      <c r="A31" s="6"/>
      <c r="B31" s="92" t="s">
        <v>31</v>
      </c>
      <c r="C31" s="192"/>
      <c r="D31" s="179"/>
      <c r="E31" s="179"/>
      <c r="F31" s="179"/>
      <c r="G31" s="179"/>
      <c r="H31" s="179"/>
      <c r="I31" s="179"/>
      <c r="J31" s="179"/>
      <c r="K31" s="179"/>
    </row>
    <row r="32" spans="1:11" ht="15.6" customHeight="1">
      <c r="A32" s="6"/>
      <c r="B32" s="16"/>
      <c r="C32" s="17" t="s">
        <v>32</v>
      </c>
      <c r="D32" s="17" t="s">
        <v>33</v>
      </c>
      <c r="E32" s="17" t="s">
        <v>34</v>
      </c>
      <c r="F32" s="17" t="s">
        <v>35</v>
      </c>
      <c r="G32" s="17" t="s">
        <v>36</v>
      </c>
      <c r="H32" s="17" t="s">
        <v>37</v>
      </c>
      <c r="I32" s="17" t="s">
        <v>38</v>
      </c>
      <c r="J32" s="17" t="s">
        <v>39</v>
      </c>
      <c r="K32" s="17" t="s">
        <v>40</v>
      </c>
    </row>
    <row r="33" spans="1:11" ht="15.6" customHeight="1">
      <c r="A33" s="6"/>
      <c r="B33" s="179" t="s">
        <v>41</v>
      </c>
      <c r="C33" s="193">
        <v>6</v>
      </c>
      <c r="D33" s="193">
        <v>37</v>
      </c>
      <c r="E33" s="193">
        <v>24</v>
      </c>
      <c r="F33" s="193">
        <v>2</v>
      </c>
      <c r="G33" s="193">
        <v>26</v>
      </c>
      <c r="H33" s="193">
        <v>13</v>
      </c>
      <c r="I33" s="194">
        <f>SUM(C33:H33)</f>
        <v>108</v>
      </c>
      <c r="J33" s="193">
        <v>19</v>
      </c>
      <c r="K33" s="194">
        <f>I33+J33</f>
        <v>127</v>
      </c>
    </row>
    <row r="34" spans="1:11" ht="15.6" customHeight="1">
      <c r="A34" s="6"/>
      <c r="B34" s="179" t="s">
        <v>42</v>
      </c>
      <c r="C34" s="195">
        <v>52003</v>
      </c>
      <c r="D34" s="195">
        <f>191742+400</f>
        <v>192142</v>
      </c>
      <c r="E34" s="195">
        <f>129701</f>
        <v>129701</v>
      </c>
      <c r="F34" s="195">
        <v>11311</v>
      </c>
      <c r="G34" s="195">
        <v>128174</v>
      </c>
      <c r="H34" s="195">
        <v>72277</v>
      </c>
      <c r="I34" s="194">
        <f>SUM(C34:H34)</f>
        <v>585608</v>
      </c>
      <c r="J34" s="195">
        <v>88256</v>
      </c>
      <c r="K34" s="194">
        <f>I34+J34</f>
        <v>673864</v>
      </c>
    </row>
    <row r="35" spans="1:11" ht="10.15" customHeight="1">
      <c r="A35" s="6"/>
      <c r="B35" s="179"/>
      <c r="C35" s="195"/>
      <c r="D35" s="195"/>
      <c r="E35" s="195"/>
      <c r="F35" s="195"/>
      <c r="G35" s="195"/>
      <c r="H35" s="195"/>
      <c r="I35" s="195"/>
      <c r="J35" s="195"/>
      <c r="K35" s="195"/>
    </row>
    <row r="36" spans="1:11" ht="15.6" customHeight="1">
      <c r="A36" s="6"/>
      <c r="B36" s="16" t="s">
        <v>43</v>
      </c>
      <c r="C36" s="17" t="s">
        <v>32</v>
      </c>
      <c r="D36" s="17" t="s">
        <v>33</v>
      </c>
      <c r="E36" s="17" t="s">
        <v>34</v>
      </c>
      <c r="F36" s="17" t="s">
        <v>35</v>
      </c>
      <c r="G36" s="17" t="s">
        <v>36</v>
      </c>
      <c r="H36" s="17" t="s">
        <v>37</v>
      </c>
      <c r="I36" s="17" t="s">
        <v>38</v>
      </c>
      <c r="J36" s="17" t="s">
        <v>39</v>
      </c>
      <c r="K36" s="17" t="s">
        <v>40</v>
      </c>
    </row>
    <row r="37" spans="1:11" ht="15.6" customHeight="1">
      <c r="A37" s="6"/>
      <c r="B37" s="87" t="s">
        <v>44</v>
      </c>
      <c r="C37" s="88">
        <f t="shared" si="3" ref="C37:H37">C39+C61+C41</f>
        <v>454025.60</v>
      </c>
      <c r="D37" s="88">
        <f t="shared" si="3"/>
        <v>3235503.1500000004</v>
      </c>
      <c r="E37" s="88">
        <f t="shared" si="3"/>
        <v>2335538.0875000004</v>
      </c>
      <c r="F37" s="88">
        <f t="shared" si="3"/>
        <v>53438.10</v>
      </c>
      <c r="G37" s="88">
        <f t="shared" si="3"/>
        <v>1572397.54</v>
      </c>
      <c r="H37" s="88">
        <f t="shared" si="3"/>
        <v>987540.80</v>
      </c>
      <c r="I37" s="89">
        <f>SUM(C37:H37)</f>
        <v>8638443.2775</v>
      </c>
      <c r="J37" s="88">
        <f>J39+J61+J41</f>
        <v>1106477</v>
      </c>
      <c r="K37" s="89">
        <f>I37+J37</f>
        <v>9744920.2775</v>
      </c>
    </row>
    <row r="38" spans="1:11" ht="15.6" customHeight="1">
      <c r="A38" s="6"/>
      <c r="B38" s="87" t="s">
        <v>45</v>
      </c>
      <c r="C38" s="88">
        <f t="shared" si="4" ref="C38:H38">-(C41+C61)</f>
        <v>-134013</v>
      </c>
      <c r="D38" s="88">
        <f t="shared" si="4"/>
        <v>-1023685.5999999999</v>
      </c>
      <c r="E38" s="88">
        <f t="shared" si="4"/>
        <v>-920847.5874999999</v>
      </c>
      <c r="F38" s="88">
        <f t="shared" si="4"/>
        <v>0</v>
      </c>
      <c r="G38" s="88">
        <f t="shared" si="4"/>
        <v>-518867.23999999993</v>
      </c>
      <c r="H38" s="88">
        <f t="shared" si="4"/>
        <v>-214427.70</v>
      </c>
      <c r="I38" s="89">
        <f t="shared" si="5" ref="I38">SUM(C38:H38)</f>
        <v>-2811841.1275</v>
      </c>
      <c r="J38" s="88">
        <f>-(J41+J61)</f>
        <v>0</v>
      </c>
      <c r="K38" s="89">
        <f t="shared" si="6" ref="K38">I38+J38</f>
        <v>-2811841.1275</v>
      </c>
    </row>
    <row r="39" spans="1:11" ht="15.6" customHeight="1">
      <c r="A39" s="6"/>
      <c r="B39" s="180" t="s">
        <v>46</v>
      </c>
      <c r="C39" s="91">
        <v>320012.6</v>
      </c>
      <c r="D39" s="91">
        <f>2161691.6+50125.95</f>
        <v>2211817.5500000003</v>
      </c>
      <c r="E39" s="91">
        <v>1414690.50</v>
      </c>
      <c r="F39" s="91">
        <v>53438.10</v>
      </c>
      <c r="G39" s="91">
        <v>1053530.30</v>
      </c>
      <c r="H39" s="91">
        <v>773113.10</v>
      </c>
      <c r="I39" s="91">
        <f>SUM(C39:H39)</f>
        <v>5826602.15</v>
      </c>
      <c r="J39" s="91">
        <v>1106477</v>
      </c>
      <c r="K39" s="91">
        <f>I39+J39</f>
        <v>6933079.15</v>
      </c>
    </row>
    <row r="40" spans="1:11" ht="15.6" customHeight="1">
      <c r="A40" s="6"/>
      <c r="B40" s="179" t="s">
        <v>47</v>
      </c>
      <c r="C40" s="193">
        <v>-158346.7</v>
      </c>
      <c r="D40" s="193">
        <v>-653274.60</v>
      </c>
      <c r="E40" s="193">
        <v>-368745.35</v>
      </c>
      <c r="F40" s="193">
        <v>-26718.10</v>
      </c>
      <c r="G40" s="193">
        <v>-448555.90</v>
      </c>
      <c r="H40" s="193">
        <v>0</v>
      </c>
      <c r="I40" s="196">
        <f t="shared" si="7" ref="I40">SUM(C40:H40)</f>
        <v>-1655640.65</v>
      </c>
      <c r="J40" s="193">
        <v>0</v>
      </c>
      <c r="K40" s="196">
        <f t="shared" si="8" ref="K40:K42">I40+J40</f>
        <v>-1655640.65</v>
      </c>
    </row>
    <row r="41" spans="1:11" ht="15.6" customHeight="1" thickBot="1">
      <c r="A41" s="6"/>
      <c r="B41" s="179" t="s">
        <v>48</v>
      </c>
      <c r="C41" s="193">
        <v>-76008</v>
      </c>
      <c r="D41" s="193">
        <v>-292708.80</v>
      </c>
      <c r="E41" s="193">
        <v>-163062.8</v>
      </c>
      <c r="F41" s="193">
        <v>0</v>
      </c>
      <c r="G41" s="193">
        <v>-65737.20</v>
      </c>
      <c r="H41" s="193">
        <v>-87500.30</v>
      </c>
      <c r="I41" s="196">
        <f t="shared" si="9" ref="I41:I42">SUM(C41:H41)</f>
        <v>-685017.10</v>
      </c>
      <c r="J41" s="193">
        <v>0</v>
      </c>
      <c r="K41" s="196">
        <f t="shared" si="8"/>
        <v>-685017.10</v>
      </c>
    </row>
    <row r="42" spans="1:11" ht="15.6" customHeight="1">
      <c r="A42" s="6"/>
      <c r="B42" s="197" t="s">
        <v>49</v>
      </c>
      <c r="C42" s="198">
        <f>C39+C40+C41</f>
        <v>85657.89999999997</v>
      </c>
      <c r="D42" s="198">
        <f t="shared" si="10" ref="D42:J42">D39+D40+D41</f>
        <v>1265834.1500000001</v>
      </c>
      <c r="E42" s="198">
        <f t="shared" si="10"/>
        <v>882882.3500000001</v>
      </c>
      <c r="F42" s="198">
        <f t="shared" si="10"/>
        <v>26720</v>
      </c>
      <c r="G42" s="198">
        <f t="shared" si="10"/>
        <v>539237.2000000001</v>
      </c>
      <c r="H42" s="198">
        <f t="shared" si="10"/>
        <v>685612.7999999999</v>
      </c>
      <c r="I42" s="199">
        <f t="shared" si="9"/>
        <v>3485944.4000000004</v>
      </c>
      <c r="J42" s="198">
        <f t="shared" si="10"/>
        <v>1106477</v>
      </c>
      <c r="K42" s="199">
        <f t="shared" si="8"/>
        <v>4592421.4</v>
      </c>
    </row>
    <row r="43" spans="1:11" ht="10.15" customHeight="1">
      <c r="A43" s="6"/>
      <c r="B43" s="179"/>
      <c r="C43" s="195"/>
      <c r="D43" s="195"/>
      <c r="E43" s="195"/>
      <c r="F43" s="195"/>
      <c r="G43" s="195"/>
      <c r="H43" s="195"/>
      <c r="I43" s="195"/>
      <c r="J43" s="195"/>
      <c r="K43" s="195"/>
    </row>
    <row r="44" spans="1:11" ht="15.6" customHeight="1">
      <c r="A44" s="6"/>
      <c r="B44" s="87" t="s">
        <v>50</v>
      </c>
      <c r="C44" s="193">
        <f t="shared" si="11" ref="C44:H45">C37*3600/1000000</f>
        <v>1634.49216</v>
      </c>
      <c r="D44" s="4">
        <f t="shared" si="11"/>
        <v>11647.811340000002</v>
      </c>
      <c r="E44" s="4">
        <f t="shared" si="11"/>
        <v>8407.937115</v>
      </c>
      <c r="F44" s="4">
        <f t="shared" si="11"/>
        <v>192.37716</v>
      </c>
      <c r="G44" s="4">
        <f t="shared" si="11"/>
        <v>5660.631144</v>
      </c>
      <c r="H44" s="4">
        <f t="shared" si="11"/>
        <v>3555.14688</v>
      </c>
      <c r="I44" s="86">
        <f t="shared" si="12" ref="I44:I45">SUM(C44:H44)</f>
        <v>31098.395799</v>
      </c>
      <c r="J44" s="4">
        <f>J37*3600/1000000</f>
        <v>3983.3172</v>
      </c>
      <c r="K44" s="196">
        <f t="shared" si="13" ref="K44:K46">I44+J44</f>
        <v>35081.712999</v>
      </c>
    </row>
    <row r="45" spans="1:11" ht="15.6" customHeight="1">
      <c r="A45" s="6"/>
      <c r="B45" s="87" t="s">
        <v>51</v>
      </c>
      <c r="C45" s="200">
        <f t="shared" si="11"/>
        <v>-482.4468</v>
      </c>
      <c r="D45" s="88">
        <f t="shared" si="11"/>
        <v>-3685.2681599999996</v>
      </c>
      <c r="E45" s="88">
        <f t="shared" si="11"/>
        <v>-3315.0513149999997</v>
      </c>
      <c r="F45" s="88">
        <f t="shared" si="11"/>
        <v>0</v>
      </c>
      <c r="G45" s="88">
        <f t="shared" si="11"/>
        <v>-1867.9220639999999</v>
      </c>
      <c r="H45" s="88">
        <f t="shared" si="11"/>
        <v>-771.93972</v>
      </c>
      <c r="I45" s="90">
        <f t="shared" si="12"/>
        <v>-10122.628058999999</v>
      </c>
      <c r="J45" s="88">
        <f>J38*3600/1000000</f>
        <v>0</v>
      </c>
      <c r="K45" s="201">
        <f t="shared" si="13"/>
        <v>-10122.628058999999</v>
      </c>
    </row>
    <row r="46" spans="1:11" ht="15.6" customHeight="1">
      <c r="A46" s="6"/>
      <c r="B46" s="180" t="s">
        <v>17</v>
      </c>
      <c r="C46" s="202">
        <f>C39*3600/1000000</f>
        <v>1152.04536</v>
      </c>
      <c r="D46" s="202">
        <f t="shared" si="14" ref="D46:H46">D39*3600/1000000</f>
        <v>7962.543180000001</v>
      </c>
      <c r="E46" s="202">
        <f t="shared" si="14"/>
        <v>5092.8858</v>
      </c>
      <c r="F46" s="202">
        <f t="shared" si="14"/>
        <v>192.37716</v>
      </c>
      <c r="G46" s="202">
        <f t="shared" si="14"/>
        <v>3792.70908</v>
      </c>
      <c r="H46" s="202">
        <f t="shared" si="14"/>
        <v>2783.20716</v>
      </c>
      <c r="I46" s="91">
        <f>SUM(C46:H46)</f>
        <v>20975.767740000003</v>
      </c>
      <c r="J46" s="202">
        <f t="shared" si="15" ref="J46">J39*3600/1000000</f>
        <v>3983.3172</v>
      </c>
      <c r="K46" s="202">
        <f t="shared" si="13"/>
        <v>24959.084940000004</v>
      </c>
    </row>
    <row r="47" spans="1:11" ht="15.6" customHeight="1">
      <c r="A47" s="6"/>
      <c r="B47" s="179" t="s">
        <v>52</v>
      </c>
      <c r="C47" s="193">
        <f>C40*3600/1000000</f>
        <v>-570.04812</v>
      </c>
      <c r="D47" s="193">
        <f t="shared" si="16" ref="D47:G49">D40*3600/1000000</f>
        <v>-2351.78856</v>
      </c>
      <c r="E47" s="193">
        <f t="shared" si="16"/>
        <v>-1327.48326</v>
      </c>
      <c r="F47" s="193">
        <f t="shared" si="16"/>
        <v>-96.18516</v>
      </c>
      <c r="G47" s="193">
        <f t="shared" si="16"/>
        <v>-1614.80124</v>
      </c>
      <c r="H47" s="193">
        <v>0</v>
      </c>
      <c r="I47" s="196">
        <f>I40*3600/1000000</f>
        <v>-5960.30634</v>
      </c>
      <c r="J47" s="193">
        <v>0</v>
      </c>
      <c r="K47" s="196">
        <f>K40*3600/1000000</f>
        <v>-5960.30634</v>
      </c>
    </row>
    <row r="48" spans="1:11" ht="15.6" customHeight="1" thickBot="1">
      <c r="A48" s="6"/>
      <c r="B48" s="179" t="s">
        <v>53</v>
      </c>
      <c r="C48" s="193">
        <f>C41*3600/1000000</f>
        <v>-273.6288</v>
      </c>
      <c r="D48" s="193">
        <f t="shared" si="16"/>
        <v>-1053.75168</v>
      </c>
      <c r="E48" s="193">
        <f t="shared" si="16"/>
        <v>-587.02608</v>
      </c>
      <c r="F48" s="193">
        <f t="shared" si="16"/>
        <v>0</v>
      </c>
      <c r="G48" s="193">
        <f t="shared" si="16"/>
        <v>-236.65392</v>
      </c>
      <c r="H48" s="193">
        <v>0</v>
      </c>
      <c r="I48" s="196">
        <f>I41*3600/1000000</f>
        <v>-2466.06156</v>
      </c>
      <c r="J48" s="193">
        <v>0</v>
      </c>
      <c r="K48" s="196">
        <f>K41*3600/1000000</f>
        <v>-2466.06156</v>
      </c>
    </row>
    <row r="49" spans="1:11" ht="15.6" customHeight="1">
      <c r="A49" s="6"/>
      <c r="B49" s="197" t="s">
        <v>20</v>
      </c>
      <c r="C49" s="198">
        <f>C42*3600/1000000</f>
        <v>308.3684399999999</v>
      </c>
      <c r="D49" s="198">
        <f t="shared" si="16"/>
        <v>4557.002940000001</v>
      </c>
      <c r="E49" s="198">
        <f t="shared" si="16"/>
        <v>3178.3764600000004</v>
      </c>
      <c r="F49" s="198">
        <f t="shared" si="16"/>
        <v>96.192</v>
      </c>
      <c r="G49" s="198">
        <f t="shared" si="16"/>
        <v>1941.2539200000003</v>
      </c>
      <c r="H49" s="198">
        <f>H42*3600/1000000</f>
        <v>2468.2060799999995</v>
      </c>
      <c r="I49" s="199">
        <f>I42*3600/1000000</f>
        <v>12549.399840000002</v>
      </c>
      <c r="J49" s="198">
        <f>J42*3600/1000000</f>
        <v>3983.3172</v>
      </c>
      <c r="K49" s="199">
        <f>K42*3600/1000000</f>
        <v>16532.717040000003</v>
      </c>
    </row>
    <row r="50" spans="1:11" ht="10.15" customHeight="1">
      <c r="A50" s="6"/>
      <c r="B50" s="179"/>
      <c r="C50" s="195"/>
      <c r="D50" s="195"/>
      <c r="E50" s="195"/>
      <c r="F50" s="195"/>
      <c r="G50" s="195"/>
      <c r="H50" s="195"/>
      <c r="I50" s="195"/>
      <c r="J50" s="195"/>
      <c r="K50" s="195"/>
    </row>
    <row r="51" spans="1:11" ht="15.6" customHeight="1">
      <c r="A51" s="6"/>
      <c r="B51" s="16" t="s">
        <v>54</v>
      </c>
      <c r="C51" s="17" t="s">
        <v>32</v>
      </c>
      <c r="D51" s="17" t="s">
        <v>33</v>
      </c>
      <c r="E51" s="17" t="s">
        <v>34</v>
      </c>
      <c r="F51" s="17" t="s">
        <v>35</v>
      </c>
      <c r="G51" s="17" t="s">
        <v>36</v>
      </c>
      <c r="H51" s="17" t="s">
        <v>37</v>
      </c>
      <c r="I51" s="17" t="s">
        <v>38</v>
      </c>
      <c r="J51" s="17" t="s">
        <v>39</v>
      </c>
      <c r="K51" s="17" t="s">
        <v>40</v>
      </c>
    </row>
    <row r="52" spans="1:11" ht="15.6" customHeight="1">
      <c r="A52" s="6"/>
      <c r="B52" s="179" t="s">
        <v>55</v>
      </c>
      <c r="C52" s="203">
        <v>0.66</v>
      </c>
      <c r="D52" s="203">
        <v>0.66</v>
      </c>
      <c r="E52" s="203">
        <v>0.71</v>
      </c>
      <c r="F52" s="203">
        <v>0.23</v>
      </c>
      <c r="G52" s="203">
        <v>0.77</v>
      </c>
      <c r="H52" s="203">
        <v>0.51</v>
      </c>
      <c r="I52" s="204"/>
      <c r="J52" s="203">
        <v>0.1011189</v>
      </c>
      <c r="K52" s="204"/>
    </row>
    <row r="53" spans="1:11" ht="15.6" customHeight="1">
      <c r="A53" s="6"/>
      <c r="B53" s="179" t="s">
        <v>56</v>
      </c>
      <c r="C53" s="195">
        <f>C39</f>
        <v>320012.6</v>
      </c>
      <c r="D53" s="195">
        <f t="shared" si="17" ref="D53:K53">D39</f>
        <v>2211817.5500000003</v>
      </c>
      <c r="E53" s="195">
        <f t="shared" si="17"/>
        <v>1414690.50</v>
      </c>
      <c r="F53" s="195">
        <f t="shared" si="17"/>
        <v>53438.10</v>
      </c>
      <c r="G53" s="195">
        <f t="shared" si="17"/>
        <v>1053530.30</v>
      </c>
      <c r="H53" s="195">
        <f t="shared" si="17"/>
        <v>773113.10</v>
      </c>
      <c r="I53" s="194">
        <f t="shared" si="17"/>
        <v>5826602.15</v>
      </c>
      <c r="J53" s="195">
        <f t="shared" si="17"/>
        <v>1106477</v>
      </c>
      <c r="K53" s="194">
        <f t="shared" si="17"/>
        <v>6933079.15</v>
      </c>
    </row>
    <row r="54" spans="1:11" ht="15.6" customHeight="1">
      <c r="A54" s="6"/>
      <c r="B54" s="181" t="s">
        <v>57</v>
      </c>
      <c r="C54" s="195">
        <f t="shared" si="18" ref="C54:H54">C39*(C52/1000)</f>
        <v>211.208316</v>
      </c>
      <c r="D54" s="195">
        <f t="shared" si="18"/>
        <v>1459.7995830000002</v>
      </c>
      <c r="E54" s="195">
        <f t="shared" si="18"/>
        <v>1004.4302549999999</v>
      </c>
      <c r="F54" s="195">
        <f t="shared" si="18"/>
        <v>12.290763</v>
      </c>
      <c r="G54" s="195">
        <f t="shared" si="18"/>
        <v>811.2183310000001</v>
      </c>
      <c r="H54" s="195">
        <f t="shared" si="18"/>
        <v>394.287681</v>
      </c>
      <c r="I54" s="194">
        <f>SUM(C54:H54)</f>
        <v>3893.234929</v>
      </c>
      <c r="J54" s="195">
        <f>J39*(J52/1000)</f>
        <v>111.8857371153</v>
      </c>
      <c r="K54" s="194">
        <f>I54+J54</f>
        <v>4005.1206661153</v>
      </c>
    </row>
    <row r="55" spans="1:11" ht="10.15" customHeight="1">
      <c r="A55" s="6"/>
      <c r="B55" s="179"/>
      <c r="C55" s="195"/>
      <c r="D55" s="195"/>
      <c r="E55" s="195"/>
      <c r="F55" s="195"/>
      <c r="G55" s="195"/>
      <c r="H55" s="195"/>
      <c r="I55" s="195"/>
      <c r="J55" s="195"/>
      <c r="K55" s="195"/>
    </row>
    <row r="56" spans="1:11" ht="15.6" customHeight="1">
      <c r="A56" s="6"/>
      <c r="B56" s="16" t="s">
        <v>58</v>
      </c>
      <c r="C56" s="17" t="s">
        <v>32</v>
      </c>
      <c r="D56" s="17" t="s">
        <v>33</v>
      </c>
      <c r="E56" s="17" t="s">
        <v>34</v>
      </c>
      <c r="F56" s="17" t="s">
        <v>35</v>
      </c>
      <c r="G56" s="17" t="s">
        <v>36</v>
      </c>
      <c r="H56" s="17" t="s">
        <v>37</v>
      </c>
      <c r="I56" s="17" t="s">
        <v>38</v>
      </c>
      <c r="J56" s="17" t="s">
        <v>39</v>
      </c>
      <c r="K56" s="17" t="s">
        <v>40</v>
      </c>
    </row>
    <row r="57" spans="1:11" ht="15.6" customHeight="1">
      <c r="A57" s="6"/>
      <c r="B57" s="179" t="s">
        <v>59</v>
      </c>
      <c r="C57" s="175">
        <v>6</v>
      </c>
      <c r="D57" s="175">
        <v>28</v>
      </c>
      <c r="E57" s="175">
        <v>22</v>
      </c>
      <c r="F57" s="176">
        <v>0</v>
      </c>
      <c r="G57" s="175">
        <v>24</v>
      </c>
      <c r="H57" s="175">
        <v>8</v>
      </c>
      <c r="I57" s="86">
        <f>SUM(C57:H57)</f>
        <v>88</v>
      </c>
      <c r="J57" s="118">
        <v>0</v>
      </c>
      <c r="K57" s="86">
        <f>I57+J57</f>
        <v>88</v>
      </c>
    </row>
    <row r="58" spans="1:11" ht="15.6" customHeight="1">
      <c r="A58" s="6"/>
      <c r="B58" s="179" t="s">
        <v>60</v>
      </c>
      <c r="C58" s="84">
        <f t="shared" si="19" ref="C58:K58">C57/C33</f>
        <v>1</v>
      </c>
      <c r="D58" s="84">
        <f t="shared" si="19"/>
        <v>0.7567567567567568</v>
      </c>
      <c r="E58" s="84">
        <f t="shared" si="19"/>
        <v>0.9166666666666666</v>
      </c>
      <c r="F58" s="84">
        <f t="shared" si="19"/>
        <v>0</v>
      </c>
      <c r="G58" s="84">
        <f t="shared" si="19"/>
        <v>0.9230769230769231</v>
      </c>
      <c r="H58" s="84">
        <f t="shared" si="19"/>
        <v>0.6153846153846154</v>
      </c>
      <c r="I58" s="85">
        <f t="shared" si="19"/>
        <v>0.8148148148148148</v>
      </c>
      <c r="J58" s="84">
        <f t="shared" si="19"/>
        <v>0</v>
      </c>
      <c r="K58" s="85">
        <f t="shared" si="19"/>
        <v>0.6929133858267716</v>
      </c>
    </row>
    <row r="59" spans="1:11" ht="15.6" customHeight="1">
      <c r="A59" s="6"/>
      <c r="B59" s="179" t="s">
        <v>61</v>
      </c>
      <c r="C59" s="175">
        <v>137</v>
      </c>
      <c r="D59" s="175">
        <v>901.64</v>
      </c>
      <c r="E59" s="175">
        <v>659.915</v>
      </c>
      <c r="F59" s="176">
        <v>0</v>
      </c>
      <c r="G59" s="175">
        <v>432.88</v>
      </c>
      <c r="H59" s="175">
        <v>176</v>
      </c>
      <c r="I59" s="86">
        <f>SUM(C59:H59)</f>
        <v>2307.435</v>
      </c>
      <c r="J59" s="118">
        <v>0</v>
      </c>
      <c r="K59" s="86">
        <f>I59+J59</f>
        <v>2307.435</v>
      </c>
    </row>
    <row r="60" spans="1:11" ht="15.6" customHeight="1">
      <c r="A60" s="6"/>
      <c r="B60" s="179" t="s">
        <v>62</v>
      </c>
      <c r="C60" s="205">
        <v>4.20</v>
      </c>
      <c r="D60" s="205">
        <v>4</v>
      </c>
      <c r="E60" s="205">
        <v>4.50</v>
      </c>
      <c r="F60" s="206">
        <v>4.20</v>
      </c>
      <c r="G60" s="205">
        <v>3.70</v>
      </c>
      <c r="H60" s="205">
        <v>4.70</v>
      </c>
      <c r="I60" s="207"/>
      <c r="J60" s="206">
        <v>3.64</v>
      </c>
      <c r="K60" s="207"/>
    </row>
    <row r="61" spans="1:11" ht="15.6" customHeight="1">
      <c r="A61" s="6"/>
      <c r="B61" s="180" t="s">
        <v>63</v>
      </c>
      <c r="C61" s="208">
        <f t="shared" si="20" ref="C61:H61">C59*C60*365</f>
        <v>210021</v>
      </c>
      <c r="D61" s="208">
        <f t="shared" si="20"/>
        <v>1316394.4</v>
      </c>
      <c r="E61" s="208">
        <f t="shared" si="20"/>
        <v>1083910.3875</v>
      </c>
      <c r="F61" s="209">
        <f t="shared" si="20"/>
        <v>0</v>
      </c>
      <c r="G61" s="208">
        <f t="shared" si="20"/>
        <v>584604.44</v>
      </c>
      <c r="H61" s="208">
        <f t="shared" si="20"/>
        <v>301928</v>
      </c>
      <c r="I61" s="208">
        <f>SUM(C61:H61)</f>
        <v>3496858.2274999996</v>
      </c>
      <c r="J61" s="209">
        <v>0</v>
      </c>
      <c r="K61" s="208">
        <f>I61+J61</f>
        <v>3496858.2274999996</v>
      </c>
    </row>
    <row r="62" spans="1:11" ht="15.6" customHeight="1">
      <c r="A62" s="6"/>
      <c r="B62" s="179" t="s">
        <v>64</v>
      </c>
      <c r="C62" s="193">
        <f>C61-C63</f>
        <v>134013</v>
      </c>
      <c r="D62" s="193">
        <f t="shared" si="21" ref="D62:J62">D61-D63</f>
        <v>1023685.5999999999</v>
      </c>
      <c r="E62" s="193">
        <f t="shared" si="21"/>
        <v>920847.5874999999</v>
      </c>
      <c r="F62" s="210">
        <f t="shared" si="21"/>
        <v>0</v>
      </c>
      <c r="G62" s="193">
        <f t="shared" si="21"/>
        <v>518867.23999999993</v>
      </c>
      <c r="H62" s="193">
        <f t="shared" si="21"/>
        <v>214427.70</v>
      </c>
      <c r="I62" s="196">
        <f>SUM(C62:H62)</f>
        <v>2811841.1275</v>
      </c>
      <c r="J62" s="210">
        <f t="shared" si="21"/>
        <v>0</v>
      </c>
      <c r="K62" s="196">
        <f>I62+J62</f>
        <v>2811841.1275</v>
      </c>
    </row>
    <row r="63" spans="1:11" ht="15.6" customHeight="1">
      <c r="A63" s="6"/>
      <c r="B63" s="179" t="s">
        <v>48</v>
      </c>
      <c r="C63" s="193">
        <f>-C41</f>
        <v>76008</v>
      </c>
      <c r="D63" s="193">
        <f t="shared" si="22" ref="D63:H63">-D41</f>
        <v>292708.80</v>
      </c>
      <c r="E63" s="193">
        <f t="shared" si="22"/>
        <v>163062.8</v>
      </c>
      <c r="F63" s="193">
        <f t="shared" si="22"/>
        <v>0</v>
      </c>
      <c r="G63" s="193">
        <f t="shared" si="22"/>
        <v>65737.20</v>
      </c>
      <c r="H63" s="193">
        <f t="shared" si="22"/>
        <v>87500.30</v>
      </c>
      <c r="I63" s="196">
        <f t="shared" si="23" ref="I63">SUM(C63:H63)</f>
        <v>685017.10</v>
      </c>
      <c r="J63" s="210">
        <v>0</v>
      </c>
      <c r="K63" s="196">
        <f t="shared" si="24" ref="K63">I63+J63</f>
        <v>685017.10</v>
      </c>
    </row>
    <row r="64" spans="1:11" ht="15.6" customHeight="1">
      <c r="A64" s="6"/>
      <c r="B64" s="179" t="s">
        <v>65</v>
      </c>
      <c r="C64" s="211">
        <f>IF(C61=0,"n/a",C62/C61)</f>
        <v>0.6380933335237905</v>
      </c>
      <c r="D64" s="211">
        <f t="shared" si="25" ref="D64:K64">IF(D61=0,"n/a",D62/D61)</f>
        <v>0.7776435390487835</v>
      </c>
      <c r="E64" s="211">
        <f t="shared" si="25"/>
        <v>0.8495606261546229</v>
      </c>
      <c r="F64" s="212" t="str">
        <f t="shared" si="25"/>
        <v>n/a</v>
      </c>
      <c r="G64" s="211">
        <f t="shared" si="25"/>
        <v>0.8875526843415694</v>
      </c>
      <c r="H64" s="211">
        <f t="shared" si="25"/>
        <v>0.7101948146577992</v>
      </c>
      <c r="I64" s="213">
        <f t="shared" si="25"/>
        <v>0.8041049835498372</v>
      </c>
      <c r="J64" s="212" t="str">
        <f t="shared" si="25"/>
        <v>n/a</v>
      </c>
      <c r="K64" s="213">
        <f t="shared" si="25"/>
        <v>0.8041049835498372</v>
      </c>
    </row>
    <row r="65" spans="1:11" ht="15.6" customHeight="1">
      <c r="A65" s="6"/>
      <c r="B65" s="179" t="s">
        <v>66</v>
      </c>
      <c r="C65" s="195">
        <f>-C61*(C52/1000)</f>
        <v>-138.61386</v>
      </c>
      <c r="D65" s="195">
        <f t="shared" si="26" ref="D65:H65">-D61*(D52/1000)</f>
        <v>-868.820304</v>
      </c>
      <c r="E65" s="195">
        <f t="shared" si="26"/>
        <v>-769.5763751249999</v>
      </c>
      <c r="F65" s="214">
        <f t="shared" si="26"/>
        <v>0</v>
      </c>
      <c r="G65" s="195">
        <f t="shared" si="26"/>
        <v>-450.1454188</v>
      </c>
      <c r="H65" s="195">
        <f t="shared" si="26"/>
        <v>-153.98328</v>
      </c>
      <c r="I65" s="194">
        <f>SUM(C65:H65)</f>
        <v>-2381.1392379249996</v>
      </c>
      <c r="J65" s="214">
        <f>-J61*(J52/1000)</f>
        <v>0</v>
      </c>
      <c r="K65" s="194">
        <f>I65+J65</f>
        <v>-2381.1392379249996</v>
      </c>
    </row>
    <row r="66" spans="1:11" ht="15.6" customHeight="1">
      <c r="A66" s="6"/>
      <c r="B66" s="11"/>
      <c r="C66" s="13"/>
      <c r="D66" s="13"/>
      <c r="E66" s="191"/>
      <c r="F66" s="179"/>
      <c r="G66" s="179"/>
      <c r="H66" s="179"/>
      <c r="I66" s="179"/>
      <c r="J66" s="179"/>
      <c r="K66" s="179"/>
    </row>
    <row r="67" spans="1:11" ht="20.1" customHeight="1">
      <c r="A67" s="6"/>
      <c r="B67" s="92" t="s">
        <v>67</v>
      </c>
      <c r="C67" s="192"/>
      <c r="D67" s="179"/>
      <c r="E67" s="179"/>
      <c r="F67" s="179"/>
      <c r="G67" s="179"/>
      <c r="H67" s="179"/>
      <c r="I67" s="179"/>
      <c r="J67" s="179"/>
      <c r="K67" s="179"/>
    </row>
    <row r="68" spans="1:11" ht="15.6" customHeight="1">
      <c r="A68" s="6"/>
      <c r="B68" s="16"/>
      <c r="C68" s="17" t="s">
        <v>32</v>
      </c>
      <c r="D68" s="17" t="s">
        <v>33</v>
      </c>
      <c r="E68" s="17" t="s">
        <v>34</v>
      </c>
      <c r="F68" s="17" t="s">
        <v>35</v>
      </c>
      <c r="G68" s="17" t="s">
        <v>36</v>
      </c>
      <c r="H68" s="17" t="s">
        <v>37</v>
      </c>
      <c r="I68" s="17" t="s">
        <v>38</v>
      </c>
      <c r="J68" s="17" t="s">
        <v>39</v>
      </c>
      <c r="K68" s="17" t="s">
        <v>40</v>
      </c>
    </row>
    <row r="69" spans="1:11" ht="15.6" customHeight="1">
      <c r="A69" s="6"/>
      <c r="B69" s="179" t="s">
        <v>68</v>
      </c>
      <c r="C69" s="193">
        <v>6</v>
      </c>
      <c r="D69" s="193">
        <v>36</v>
      </c>
      <c r="E69" s="193">
        <v>23</v>
      </c>
      <c r="F69" s="193">
        <v>2</v>
      </c>
      <c r="G69" s="193">
        <v>25</v>
      </c>
      <c r="H69" s="193">
        <v>13</v>
      </c>
      <c r="I69" s="194">
        <f>SUM(C69:H69)</f>
        <v>105</v>
      </c>
      <c r="J69" s="193">
        <v>17</v>
      </c>
      <c r="K69" s="194">
        <f>I69+J69</f>
        <v>122</v>
      </c>
    </row>
    <row r="70" spans="1:11" ht="15.6" customHeight="1">
      <c r="A70" s="6"/>
      <c r="B70" s="179" t="s">
        <v>42</v>
      </c>
      <c r="C70" s="195">
        <v>52084</v>
      </c>
      <c r="D70" s="195">
        <f>187290+400</f>
        <v>187690</v>
      </c>
      <c r="E70" s="195">
        <v>117163</v>
      </c>
      <c r="F70" s="195">
        <v>11306</v>
      </c>
      <c r="G70" s="195">
        <v>123016</v>
      </c>
      <c r="H70" s="195">
        <v>72866</v>
      </c>
      <c r="I70" s="194">
        <f>SUM(C70:H70)</f>
        <v>564125</v>
      </c>
      <c r="J70" s="195">
        <v>82764</v>
      </c>
      <c r="K70" s="194">
        <f>I70+J70</f>
        <v>646889</v>
      </c>
    </row>
    <row r="71" spans="1:11" ht="10.15" customHeight="1">
      <c r="A71" s="6"/>
      <c r="B71" s="179"/>
      <c r="C71" s="195"/>
      <c r="D71" s="195"/>
      <c r="E71" s="195"/>
      <c r="F71" s="195"/>
      <c r="G71" s="195"/>
      <c r="H71" s="195"/>
      <c r="I71" s="195"/>
      <c r="J71" s="195"/>
      <c r="K71" s="195"/>
    </row>
    <row r="72" spans="1:11" ht="15.6" customHeight="1">
      <c r="A72" s="6"/>
      <c r="B72" s="16" t="s">
        <v>43</v>
      </c>
      <c r="C72" s="17" t="s">
        <v>32</v>
      </c>
      <c r="D72" s="17" t="s">
        <v>33</v>
      </c>
      <c r="E72" s="17" t="s">
        <v>34</v>
      </c>
      <c r="F72" s="17" t="s">
        <v>35</v>
      </c>
      <c r="G72" s="17" t="s">
        <v>36</v>
      </c>
      <c r="H72" s="17" t="s">
        <v>37</v>
      </c>
      <c r="I72" s="17" t="s">
        <v>38</v>
      </c>
      <c r="J72" s="17" t="s">
        <v>39</v>
      </c>
      <c r="K72" s="17" t="s">
        <v>40</v>
      </c>
    </row>
    <row r="73" spans="1:11" ht="15.6" customHeight="1">
      <c r="A73" s="6"/>
      <c r="B73" s="87" t="s">
        <v>44</v>
      </c>
      <c r="C73" s="88">
        <f t="shared" si="27" ref="C73:H73">C75+C97+C77</f>
        <v>431298.77999999997</v>
      </c>
      <c r="D73" s="88">
        <f t="shared" si="27"/>
        <v>3264711.88</v>
      </c>
      <c r="E73" s="88">
        <f t="shared" si="27"/>
        <v>1843508.12</v>
      </c>
      <c r="F73" s="88">
        <f t="shared" si="27"/>
        <v>58473</v>
      </c>
      <c r="G73" s="88">
        <f t="shared" si="27"/>
        <v>1550100.65</v>
      </c>
      <c r="H73" s="88">
        <f t="shared" si="27"/>
        <v>947852.61</v>
      </c>
      <c r="I73" s="89">
        <f>SUM(C73:H73)</f>
        <v>8095945.04</v>
      </c>
      <c r="J73" s="88">
        <f>J75+J97+J77</f>
        <v>1077998</v>
      </c>
      <c r="K73" s="89">
        <f>I73+J73</f>
        <v>9173943.04</v>
      </c>
    </row>
    <row r="74" spans="1:11" ht="15.6" customHeight="1">
      <c r="A74" s="6"/>
      <c r="B74" s="87" t="s">
        <v>45</v>
      </c>
      <c r="C74" s="88">
        <f t="shared" si="28" ref="C74:H74">-(C77+C97)</f>
        <v>-164711.55</v>
      </c>
      <c r="D74" s="88">
        <f t="shared" si="28"/>
        <v>-1008848.53</v>
      </c>
      <c r="E74" s="88">
        <f t="shared" si="28"/>
        <v>-663569.6300000001</v>
      </c>
      <c r="F74" s="88">
        <f t="shared" si="28"/>
        <v>0</v>
      </c>
      <c r="G74" s="88">
        <f t="shared" si="28"/>
        <v>-409901.99</v>
      </c>
      <c r="H74" s="88">
        <f t="shared" si="28"/>
        <v>-208522.71000000002</v>
      </c>
      <c r="I74" s="89">
        <f t="shared" si="29" ref="I74">SUM(C74:H74)</f>
        <v>-2455554.41</v>
      </c>
      <c r="J74" s="88">
        <f>-(J77+J97)</f>
        <v>0</v>
      </c>
      <c r="K74" s="89">
        <f t="shared" si="30" ref="K74">I74+J74</f>
        <v>-2455554.41</v>
      </c>
    </row>
    <row r="75" spans="1:11" ht="15.6" customHeight="1">
      <c r="A75" s="6"/>
      <c r="B75" s="180" t="s">
        <v>46</v>
      </c>
      <c r="C75" s="91">
        <v>266587.23</v>
      </c>
      <c r="D75" s="91">
        <f>2205737.4+50125.95</f>
        <v>2255863.35</v>
      </c>
      <c r="E75" s="91">
        <v>1179938.49</v>
      </c>
      <c r="F75" s="91">
        <v>58473</v>
      </c>
      <c r="G75" s="91">
        <v>1140198.66</v>
      </c>
      <c r="H75" s="91">
        <v>739329.90</v>
      </c>
      <c r="I75" s="91">
        <f>SUM(C75:H75)</f>
        <v>5640390.630000001</v>
      </c>
      <c r="J75" s="91">
        <v>1077998</v>
      </c>
      <c r="K75" s="91">
        <f>I75+J75</f>
        <v>6718388.630000001</v>
      </c>
    </row>
    <row r="76" spans="1:11" ht="15.6" customHeight="1">
      <c r="A76" s="6"/>
      <c r="B76" s="179" t="s">
        <v>47</v>
      </c>
      <c r="C76" s="193">
        <v>-51282.30</v>
      </c>
      <c r="D76" s="193">
        <v>-232401.09</v>
      </c>
      <c r="E76" s="193">
        <v>-179858.37</v>
      </c>
      <c r="F76" s="193">
        <v>0</v>
      </c>
      <c r="G76" s="193">
        <v>-249915.22</v>
      </c>
      <c r="H76" s="193">
        <v>0</v>
      </c>
      <c r="I76" s="196">
        <f t="shared" si="31" ref="I76">SUM(C76:H76)</f>
        <v>-713456.98</v>
      </c>
      <c r="J76" s="193">
        <v>0</v>
      </c>
      <c r="K76" s="196">
        <f t="shared" si="32" ref="K76:K78">I76+J76</f>
        <v>-713456.98</v>
      </c>
    </row>
    <row r="77" spans="1:11" ht="15.6" customHeight="1" thickBot="1">
      <c r="A77" s="6"/>
      <c r="B77" s="179" t="s">
        <v>48</v>
      </c>
      <c r="C77" s="193">
        <v>-45309.45</v>
      </c>
      <c r="D77" s="193">
        <v>-121629.47</v>
      </c>
      <c r="E77" s="193">
        <v>-106105.87</v>
      </c>
      <c r="F77" s="193">
        <v>0</v>
      </c>
      <c r="G77" s="193">
        <v>-54670.01</v>
      </c>
      <c r="H77" s="193">
        <v>-93405.29</v>
      </c>
      <c r="I77" s="196">
        <f t="shared" si="33" ref="I77:I78">SUM(C77:H77)</f>
        <v>-421120.08999999997</v>
      </c>
      <c r="J77" s="193">
        <v>0</v>
      </c>
      <c r="K77" s="196">
        <f t="shared" si="32"/>
        <v>-421120.08999999997</v>
      </c>
    </row>
    <row r="78" spans="1:11" ht="15.6" customHeight="1">
      <c r="A78" s="6"/>
      <c r="B78" s="197" t="s">
        <v>49</v>
      </c>
      <c r="C78" s="198">
        <f>C75+C76+C77</f>
        <v>169995.47999999998</v>
      </c>
      <c r="D78" s="198">
        <f t="shared" si="34" ref="D78">D75+D76+D77</f>
        <v>1901832.79</v>
      </c>
      <c r="E78" s="198">
        <f t="shared" si="35" ref="E78">E75+E76+E77</f>
        <v>893974.25</v>
      </c>
      <c r="F78" s="198">
        <f t="shared" si="36" ref="F78">F75+F76+F77</f>
        <v>58473</v>
      </c>
      <c r="G78" s="198">
        <f t="shared" si="37" ref="G78">G75+G76+G77</f>
        <v>835613.4299999999</v>
      </c>
      <c r="H78" s="198">
        <f t="shared" si="38" ref="H78">H75+H76+H77</f>
        <v>645924.61</v>
      </c>
      <c r="I78" s="199">
        <f t="shared" si="33"/>
        <v>4505813.5600000005</v>
      </c>
      <c r="J78" s="198">
        <f t="shared" si="39" ref="J78">J75+J76+J77</f>
        <v>1077998</v>
      </c>
      <c r="K78" s="199">
        <f t="shared" si="32"/>
        <v>5583811.5600000005</v>
      </c>
    </row>
    <row r="79" spans="1:11" ht="10.15" customHeight="1">
      <c r="A79" s="6"/>
      <c r="B79" s="179"/>
      <c r="C79" s="195"/>
      <c r="D79" s="195"/>
      <c r="E79" s="195"/>
      <c r="F79" s="195"/>
      <c r="G79" s="195"/>
      <c r="H79" s="195"/>
      <c r="I79" s="195"/>
      <c r="J79" s="195"/>
      <c r="K79" s="195"/>
    </row>
    <row r="80" spans="1:11" ht="15.6" customHeight="1">
      <c r="A80" s="6"/>
      <c r="B80" s="87" t="s">
        <v>50</v>
      </c>
      <c r="C80" s="193">
        <f t="shared" si="40" ref="C80:H81">C73*3600/1000000</f>
        <v>1552.675608</v>
      </c>
      <c r="D80" s="4">
        <f t="shared" si="40"/>
        <v>11752.962768</v>
      </c>
      <c r="E80" s="4">
        <f t="shared" si="40"/>
        <v>6636.629232</v>
      </c>
      <c r="F80" s="4">
        <f t="shared" si="40"/>
        <v>210.5028</v>
      </c>
      <c r="G80" s="4">
        <f t="shared" si="40"/>
        <v>5580.36234</v>
      </c>
      <c r="H80" s="4">
        <f t="shared" si="40"/>
        <v>3412.269396</v>
      </c>
      <c r="I80" s="86">
        <f t="shared" si="41" ref="I80:I81">SUM(C80:H80)</f>
        <v>29145.402143999996</v>
      </c>
      <c r="J80" s="4">
        <f>J73*3600/1000000</f>
        <v>3880.7928</v>
      </c>
      <c r="K80" s="196">
        <f t="shared" si="42" ref="K80:K82">I80+J80</f>
        <v>33026.194943999995</v>
      </c>
    </row>
    <row r="81" spans="1:11" ht="15.6" customHeight="1">
      <c r="A81" s="6"/>
      <c r="B81" s="87" t="s">
        <v>51</v>
      </c>
      <c r="C81" s="200">
        <f t="shared" si="40"/>
        <v>-592.96158</v>
      </c>
      <c r="D81" s="88">
        <f t="shared" si="40"/>
        <v>-3631.854708</v>
      </c>
      <c r="E81" s="88">
        <f t="shared" si="40"/>
        <v>-2388.8506680000005</v>
      </c>
      <c r="F81" s="88">
        <f t="shared" si="40"/>
        <v>0</v>
      </c>
      <c r="G81" s="88">
        <f t="shared" si="40"/>
        <v>-1475.647164</v>
      </c>
      <c r="H81" s="88">
        <f t="shared" si="40"/>
        <v>-750.6817560000001</v>
      </c>
      <c r="I81" s="90">
        <f t="shared" si="41"/>
        <v>-8839.995876</v>
      </c>
      <c r="J81" s="88">
        <f>J74*3600/1000000</f>
        <v>0</v>
      </c>
      <c r="K81" s="201">
        <f t="shared" si="42"/>
        <v>-8839.995876</v>
      </c>
    </row>
    <row r="82" spans="1:11" ht="15.6" customHeight="1">
      <c r="A82" s="6"/>
      <c r="B82" s="180" t="s">
        <v>17</v>
      </c>
      <c r="C82" s="202">
        <f>C75*3600/1000000</f>
        <v>959.7140279999999</v>
      </c>
      <c r="D82" s="202">
        <f t="shared" si="43" ref="D82:H82">D75*3600/1000000</f>
        <v>8121.10806</v>
      </c>
      <c r="E82" s="202">
        <f t="shared" si="43"/>
        <v>4247.778564</v>
      </c>
      <c r="F82" s="202">
        <f t="shared" si="43"/>
        <v>210.5028</v>
      </c>
      <c r="G82" s="202">
        <f t="shared" si="43"/>
        <v>4104.715176</v>
      </c>
      <c r="H82" s="202">
        <f t="shared" si="43"/>
        <v>2661.58764</v>
      </c>
      <c r="I82" s="91">
        <f>SUM(C82:H82)</f>
        <v>20305.406268000002</v>
      </c>
      <c r="J82" s="202">
        <f t="shared" si="44" ref="J82">J75*3600/1000000</f>
        <v>3880.7928</v>
      </c>
      <c r="K82" s="202">
        <f t="shared" si="42"/>
        <v>24186.199068</v>
      </c>
    </row>
    <row r="83" spans="1:11" ht="15.6" customHeight="1">
      <c r="A83" s="6"/>
      <c r="B83" s="179" t="s">
        <v>52</v>
      </c>
      <c r="C83" s="193">
        <f>C76*3600/1000000</f>
        <v>-184.61628</v>
      </c>
      <c r="D83" s="193">
        <f t="shared" si="45" ref="D83:G85">D76*3600/1000000</f>
        <v>-836.643924</v>
      </c>
      <c r="E83" s="193">
        <f t="shared" si="45"/>
        <v>-647.490132</v>
      </c>
      <c r="F83" s="193">
        <f t="shared" si="45"/>
        <v>0</v>
      </c>
      <c r="G83" s="193">
        <f t="shared" si="45"/>
        <v>-899.694792</v>
      </c>
      <c r="H83" s="193">
        <v>0</v>
      </c>
      <c r="I83" s="196">
        <f>I76*3600/1000000</f>
        <v>-2568.445128</v>
      </c>
      <c r="J83" s="193">
        <v>0</v>
      </c>
      <c r="K83" s="196">
        <f>K76*3600/1000000</f>
        <v>-2568.445128</v>
      </c>
    </row>
    <row r="84" spans="1:11" ht="15.6" customHeight="1" thickBot="1">
      <c r="A84" s="6"/>
      <c r="B84" s="179" t="s">
        <v>53</v>
      </c>
      <c r="C84" s="193">
        <f>C77*3600/1000000</f>
        <v>-163.11402</v>
      </c>
      <c r="D84" s="193">
        <f t="shared" si="45"/>
        <v>-437.866092</v>
      </c>
      <c r="E84" s="193">
        <f t="shared" si="45"/>
        <v>-381.981132</v>
      </c>
      <c r="F84" s="193">
        <f t="shared" si="45"/>
        <v>0</v>
      </c>
      <c r="G84" s="193">
        <f t="shared" si="45"/>
        <v>-196.812036</v>
      </c>
      <c r="H84" s="193">
        <v>0</v>
      </c>
      <c r="I84" s="196">
        <f>I77*3600/1000000</f>
        <v>-1516.032324</v>
      </c>
      <c r="J84" s="193">
        <v>0</v>
      </c>
      <c r="K84" s="196">
        <f>K77*3600/1000000</f>
        <v>-1516.032324</v>
      </c>
    </row>
    <row r="85" spans="1:11" ht="15.6" customHeight="1">
      <c r="A85" s="6"/>
      <c r="B85" s="197" t="s">
        <v>20</v>
      </c>
      <c r="C85" s="198">
        <f>C78*3600/1000000</f>
        <v>611.9837279999999</v>
      </c>
      <c r="D85" s="198">
        <f t="shared" si="45"/>
        <v>6846.598044</v>
      </c>
      <c r="E85" s="198">
        <f t="shared" si="45"/>
        <v>3218.3073</v>
      </c>
      <c r="F85" s="198">
        <f t="shared" si="45"/>
        <v>210.5028</v>
      </c>
      <c r="G85" s="198">
        <f t="shared" si="45"/>
        <v>3008.208348</v>
      </c>
      <c r="H85" s="198">
        <f>H78*3600/1000000</f>
        <v>2325.328596</v>
      </c>
      <c r="I85" s="199">
        <f>I78*3600/1000000</f>
        <v>16220.928816000001</v>
      </c>
      <c r="J85" s="198">
        <f>J78*3600/1000000</f>
        <v>3880.7928</v>
      </c>
      <c r="K85" s="199">
        <f>K78*3600/1000000</f>
        <v>20101.721616</v>
      </c>
    </row>
    <row r="86" spans="1:11" ht="10.15" customHeight="1">
      <c r="A86" s="6"/>
      <c r="B86" s="179"/>
      <c r="C86" s="195"/>
      <c r="D86" s="195"/>
      <c r="E86" s="195"/>
      <c r="F86" s="195"/>
      <c r="G86" s="195"/>
      <c r="H86" s="195"/>
      <c r="I86" s="195"/>
      <c r="J86" s="195"/>
      <c r="K86" s="195"/>
    </row>
    <row r="87" spans="1:11" ht="15.6" customHeight="1">
      <c r="A87" s="6"/>
      <c r="B87" s="16" t="s">
        <v>54</v>
      </c>
      <c r="C87" s="17" t="s">
        <v>32</v>
      </c>
      <c r="D87" s="17" t="s">
        <v>33</v>
      </c>
      <c r="E87" s="17" t="s">
        <v>34</v>
      </c>
      <c r="F87" s="17" t="s">
        <v>35</v>
      </c>
      <c r="G87" s="17" t="s">
        <v>36</v>
      </c>
      <c r="H87" s="17" t="s">
        <v>37</v>
      </c>
      <c r="I87" s="17" t="s">
        <v>38</v>
      </c>
      <c r="J87" s="17" t="s">
        <v>39</v>
      </c>
      <c r="K87" s="17" t="s">
        <v>40</v>
      </c>
    </row>
    <row r="88" spans="1:11" ht="15.6" customHeight="1">
      <c r="A88" s="6"/>
      <c r="B88" s="179" t="s">
        <v>55</v>
      </c>
      <c r="C88" s="203">
        <v>0.68</v>
      </c>
      <c r="D88" s="203">
        <v>0.68</v>
      </c>
      <c r="E88" s="203">
        <v>0.73</v>
      </c>
      <c r="F88" s="203">
        <v>0.25</v>
      </c>
      <c r="G88" s="203">
        <v>0.79</v>
      </c>
      <c r="H88" s="203">
        <v>0.53</v>
      </c>
      <c r="I88" s="204"/>
      <c r="J88" s="203">
        <v>0.0766302</v>
      </c>
      <c r="K88" s="204"/>
    </row>
    <row r="89" spans="1:11" ht="15.6" customHeight="1">
      <c r="A89" s="6"/>
      <c r="B89" s="179" t="s">
        <v>56</v>
      </c>
      <c r="C89" s="195">
        <f>C75</f>
        <v>266587.23</v>
      </c>
      <c r="D89" s="195">
        <f t="shared" si="46" ref="D89:K89">D75</f>
        <v>2255863.35</v>
      </c>
      <c r="E89" s="195">
        <f t="shared" si="46"/>
        <v>1179938.49</v>
      </c>
      <c r="F89" s="195">
        <f t="shared" si="46"/>
        <v>58473</v>
      </c>
      <c r="G89" s="195">
        <f t="shared" si="46"/>
        <v>1140198.66</v>
      </c>
      <c r="H89" s="195">
        <f t="shared" si="46"/>
        <v>739329.90</v>
      </c>
      <c r="I89" s="194">
        <f t="shared" si="46"/>
        <v>5640390.630000001</v>
      </c>
      <c r="J89" s="195">
        <f t="shared" si="46"/>
        <v>1077998</v>
      </c>
      <c r="K89" s="194">
        <f t="shared" si="46"/>
        <v>6718388.630000001</v>
      </c>
    </row>
    <row r="90" spans="1:11" ht="15.6" customHeight="1">
      <c r="A90" s="6"/>
      <c r="B90" s="181" t="s">
        <v>57</v>
      </c>
      <c r="C90" s="195">
        <f t="shared" si="47" ref="C90:H90">C75*(C88/1000)</f>
        <v>181.2793164</v>
      </c>
      <c r="D90" s="195">
        <f t="shared" si="47"/>
        <v>1533.987078</v>
      </c>
      <c r="E90" s="195">
        <f t="shared" si="47"/>
        <v>861.3550977</v>
      </c>
      <c r="F90" s="195">
        <f t="shared" si="47"/>
        <v>14.61825</v>
      </c>
      <c r="G90" s="195">
        <f t="shared" si="47"/>
        <v>900.7569414</v>
      </c>
      <c r="H90" s="195">
        <f t="shared" si="47"/>
        <v>391.844847</v>
      </c>
      <c r="I90" s="194">
        <f>SUM(C90:H90)</f>
        <v>3883.8415305</v>
      </c>
      <c r="J90" s="195">
        <f>J75*(J88/1000)</f>
        <v>82.6072023396</v>
      </c>
      <c r="K90" s="194">
        <f>I90+J90</f>
        <v>3966.4487328396</v>
      </c>
    </row>
    <row r="91" spans="1:11" ht="10.15" customHeight="1">
      <c r="A91" s="6"/>
      <c r="B91" s="179"/>
      <c r="C91" s="195"/>
      <c r="D91" s="195"/>
      <c r="E91" s="195"/>
      <c r="F91" s="195"/>
      <c r="G91" s="195"/>
      <c r="H91" s="195"/>
      <c r="I91" s="195"/>
      <c r="J91" s="195"/>
      <c r="K91" s="195"/>
    </row>
    <row r="92" spans="1:11" ht="15.6" customHeight="1">
      <c r="A92" s="6"/>
      <c r="B92" s="16" t="s">
        <v>58</v>
      </c>
      <c r="C92" s="17" t="s">
        <v>32</v>
      </c>
      <c r="D92" s="17" t="s">
        <v>33</v>
      </c>
      <c r="E92" s="17" t="s">
        <v>34</v>
      </c>
      <c r="F92" s="17" t="s">
        <v>35</v>
      </c>
      <c r="G92" s="17" t="s">
        <v>36</v>
      </c>
      <c r="H92" s="17" t="s">
        <v>37</v>
      </c>
      <c r="I92" s="17" t="s">
        <v>38</v>
      </c>
      <c r="J92" s="17" t="s">
        <v>39</v>
      </c>
      <c r="K92" s="17" t="s">
        <v>40</v>
      </c>
    </row>
    <row r="93" spans="1:11" ht="15.6" customHeight="1">
      <c r="A93" s="6"/>
      <c r="B93" s="179" t="s">
        <v>69</v>
      </c>
      <c r="C93" s="4">
        <v>6</v>
      </c>
      <c r="D93" s="4">
        <v>27</v>
      </c>
      <c r="E93" s="4">
        <v>17</v>
      </c>
      <c r="F93" s="118">
        <v>0</v>
      </c>
      <c r="G93" s="4">
        <v>18</v>
      </c>
      <c r="H93" s="4">
        <v>8</v>
      </c>
      <c r="I93" s="86">
        <f>SUM(C93:H93)</f>
        <v>76</v>
      </c>
      <c r="J93" s="118">
        <v>0</v>
      </c>
      <c r="K93" s="86">
        <f>I93+J93</f>
        <v>76</v>
      </c>
    </row>
    <row r="94" spans="1:11" ht="15.6" customHeight="1">
      <c r="A94" s="6"/>
      <c r="B94" s="179" t="s">
        <v>60</v>
      </c>
      <c r="C94" s="84">
        <f t="shared" si="48" ref="C94:K94">C93/C69</f>
        <v>1</v>
      </c>
      <c r="D94" s="84">
        <f t="shared" si="48"/>
        <v>0.75</v>
      </c>
      <c r="E94" s="84">
        <f t="shared" si="48"/>
        <v>0.7391304347826086</v>
      </c>
      <c r="F94" s="84">
        <f t="shared" si="48"/>
        <v>0</v>
      </c>
      <c r="G94" s="84">
        <f t="shared" si="48"/>
        <v>0.72</v>
      </c>
      <c r="H94" s="84">
        <f t="shared" si="48"/>
        <v>0.6153846153846154</v>
      </c>
      <c r="I94" s="85">
        <f t="shared" si="48"/>
        <v>0.7238095238095238</v>
      </c>
      <c r="J94" s="84">
        <f t="shared" si="48"/>
        <v>0</v>
      </c>
      <c r="K94" s="85">
        <f t="shared" si="48"/>
        <v>0.6229508196721312</v>
      </c>
    </row>
    <row r="95" spans="1:11" ht="15.6" customHeight="1">
      <c r="A95" s="6"/>
      <c r="B95" s="179" t="s">
        <v>61</v>
      </c>
      <c r="C95" s="4">
        <v>137</v>
      </c>
      <c r="D95" s="4">
        <v>774.30</v>
      </c>
      <c r="E95" s="4">
        <v>468.60</v>
      </c>
      <c r="F95" s="118">
        <v>0</v>
      </c>
      <c r="G95" s="4">
        <v>344</v>
      </c>
      <c r="H95" s="4">
        <v>176</v>
      </c>
      <c r="I95" s="86">
        <f>SUM(C95:H95)</f>
        <v>1899.90</v>
      </c>
      <c r="J95" s="118">
        <v>0</v>
      </c>
      <c r="K95" s="86">
        <f>I95+J95</f>
        <v>1899.90</v>
      </c>
    </row>
    <row r="96" spans="1:11" ht="15.6" customHeight="1">
      <c r="A96" s="6"/>
      <c r="B96" s="179" t="s">
        <v>62</v>
      </c>
      <c r="C96" s="205">
        <v>4.20</v>
      </c>
      <c r="D96" s="205">
        <v>4</v>
      </c>
      <c r="E96" s="205">
        <v>4.50</v>
      </c>
      <c r="F96" s="206">
        <v>4.20</v>
      </c>
      <c r="G96" s="205">
        <v>3.70</v>
      </c>
      <c r="H96" s="205">
        <v>4.70</v>
      </c>
      <c r="I96" s="207"/>
      <c r="J96" s="206">
        <v>3.64</v>
      </c>
      <c r="K96" s="207"/>
    </row>
    <row r="97" spans="1:11" ht="15.6" customHeight="1">
      <c r="A97" s="6"/>
      <c r="B97" s="180" t="s">
        <v>63</v>
      </c>
      <c r="C97" s="208">
        <f t="shared" si="49" ref="C97:H97">C95*C96*365</f>
        <v>210021</v>
      </c>
      <c r="D97" s="208">
        <f t="shared" si="49"/>
        <v>1130478</v>
      </c>
      <c r="E97" s="208">
        <f t="shared" si="49"/>
        <v>769675.5000000001</v>
      </c>
      <c r="F97" s="209">
        <f t="shared" si="49"/>
        <v>0</v>
      </c>
      <c r="G97" s="208">
        <f t="shared" si="49"/>
        <v>464572</v>
      </c>
      <c r="H97" s="208">
        <f t="shared" si="49"/>
        <v>301928</v>
      </c>
      <c r="I97" s="208">
        <f>SUM(C97:H97)</f>
        <v>2876674.50</v>
      </c>
      <c r="J97" s="209">
        <v>0</v>
      </c>
      <c r="K97" s="208">
        <f>I97+J97</f>
        <v>2876674.50</v>
      </c>
    </row>
    <row r="98" spans="1:11" ht="15.6" customHeight="1">
      <c r="A98" s="6"/>
      <c r="B98" s="179" t="s">
        <v>64</v>
      </c>
      <c r="C98" s="193">
        <f>C97-C99</f>
        <v>164711.55</v>
      </c>
      <c r="D98" s="193">
        <f t="shared" si="50" ref="D98">D97-D99</f>
        <v>1008848.53</v>
      </c>
      <c r="E98" s="193">
        <f t="shared" si="51" ref="E98">E97-E99</f>
        <v>663569.6300000001</v>
      </c>
      <c r="F98" s="210">
        <f t="shared" si="52" ref="F98">F97-F99</f>
        <v>0</v>
      </c>
      <c r="G98" s="193">
        <f t="shared" si="53" ref="G98">G97-G99</f>
        <v>409901.99</v>
      </c>
      <c r="H98" s="193">
        <f t="shared" si="54" ref="H98">H97-H99</f>
        <v>208522.71000000002</v>
      </c>
      <c r="I98" s="196">
        <f>SUM(C98:H98)</f>
        <v>2455554.41</v>
      </c>
      <c r="J98" s="210">
        <f t="shared" si="55" ref="J98">J97-J99</f>
        <v>0</v>
      </c>
      <c r="K98" s="196">
        <f>I98+J98</f>
        <v>2455554.41</v>
      </c>
    </row>
    <row r="99" spans="1:11" ht="15.6" customHeight="1">
      <c r="A99" s="6"/>
      <c r="B99" s="179" t="s">
        <v>48</v>
      </c>
      <c r="C99" s="193">
        <v>45309.45</v>
      </c>
      <c r="D99" s="193">
        <v>121629.47</v>
      </c>
      <c r="E99" s="193">
        <v>106105.87</v>
      </c>
      <c r="F99" s="210">
        <v>0</v>
      </c>
      <c r="G99" s="193">
        <v>54670.01</v>
      </c>
      <c r="H99" s="193">
        <v>93405.29</v>
      </c>
      <c r="I99" s="196">
        <f t="shared" si="56" ref="I99">SUM(C99:H99)</f>
        <v>421120.08999999997</v>
      </c>
      <c r="J99" s="210">
        <v>0</v>
      </c>
      <c r="K99" s="196">
        <f t="shared" si="57" ref="K99">I99+J99</f>
        <v>421120.08999999997</v>
      </c>
    </row>
    <row r="100" spans="1:11" ht="15.6" customHeight="1">
      <c r="A100" s="6"/>
      <c r="B100" s="179" t="s">
        <v>65</v>
      </c>
      <c r="C100" s="211">
        <f>IF(C97=0,"n/a",C98/C97)</f>
        <v>0.7842622880569086</v>
      </c>
      <c r="D100" s="211">
        <f t="shared" si="58" ref="D100">IF(D97=0,"n/a",D98/D97)</f>
        <v>0.8924088129092296</v>
      </c>
      <c r="E100" s="211">
        <f t="shared" si="59" ref="E100">IF(E97=0,"n/a",E98/E97)</f>
        <v>0.8621420715613268</v>
      </c>
      <c r="F100" s="212" t="str">
        <f t="shared" si="60" ref="F100">IF(F97=0,"n/a",F98/F97)</f>
        <v>n/a</v>
      </c>
      <c r="G100" s="211">
        <f t="shared" si="61" ref="G100">IF(G97=0,"n/a",G98/G97)</f>
        <v>0.8823217714369355</v>
      </c>
      <c r="H100" s="211">
        <f t="shared" si="62" ref="H100">IF(H97=0,"n/a",H98/H97)</f>
        <v>0.6906372048965317</v>
      </c>
      <c r="I100" s="213">
        <f t="shared" si="63" ref="I100">IF(I97=0,"n/a",I98/I97)</f>
        <v>0.8536087103354933</v>
      </c>
      <c r="J100" s="212" t="str">
        <f t="shared" si="64" ref="J100">IF(J97=0,"n/a",J98/J97)</f>
        <v>n/a</v>
      </c>
      <c r="K100" s="213">
        <f t="shared" si="65" ref="K100">IF(K97=0,"n/a",K98/K97)</f>
        <v>0.8536087103354933</v>
      </c>
    </row>
    <row r="101" spans="1:11" ht="15.6" customHeight="1">
      <c r="A101" s="6"/>
      <c r="B101" s="179" t="s">
        <v>66</v>
      </c>
      <c r="C101" s="195">
        <f>-C97*(C88/1000)</f>
        <v>-142.81428</v>
      </c>
      <c r="D101" s="195">
        <f t="shared" si="66" ref="D101:H101">-D97*(D88/1000)</f>
        <v>-768.72504</v>
      </c>
      <c r="E101" s="195">
        <f t="shared" si="66"/>
        <v>-561.8631150000001</v>
      </c>
      <c r="F101" s="214">
        <f t="shared" si="66"/>
        <v>0</v>
      </c>
      <c r="G101" s="195">
        <f t="shared" si="66"/>
        <v>-367.01188</v>
      </c>
      <c r="H101" s="195">
        <f t="shared" si="66"/>
        <v>-160.02184</v>
      </c>
      <c r="I101" s="194">
        <f>SUM(C101:H101)</f>
        <v>-2000.4361550000003</v>
      </c>
      <c r="J101" s="214">
        <f>-J97*(J88/1000)</f>
        <v>0</v>
      </c>
      <c r="K101" s="194">
        <f>I101+J101</f>
        <v>-2000.4361550000003</v>
      </c>
    </row>
    <row r="102" spans="1:11" ht="15.6" customHeight="1">
      <c r="A102" s="6"/>
      <c r="B102" s="179"/>
      <c r="C102" s="195"/>
      <c r="D102" s="195"/>
      <c r="E102" s="195"/>
      <c r="F102" s="195"/>
      <c r="G102" s="195"/>
      <c r="H102" s="195"/>
      <c r="I102" s="195"/>
      <c r="J102" s="195"/>
      <c r="K102" s="195"/>
    </row>
    <row r="103" spans="1:11" ht="15.95" customHeight="1">
      <c r="A103" s="6"/>
      <c r="B103" s="217" t="s">
        <v>70</v>
      </c>
      <c r="C103" s="217"/>
      <c r="D103" s="217"/>
      <c r="E103" s="217"/>
      <c r="F103" s="217"/>
      <c r="G103" s="217"/>
      <c r="H103" s="217"/>
      <c r="I103" s="217"/>
      <c r="J103" s="217"/>
      <c r="K103" s="217"/>
    </row>
    <row r="104" spans="1:11" ht="25.5" customHeight="1">
      <c r="A104" s="6"/>
      <c r="B104" s="216" t="s">
        <v>71</v>
      </c>
      <c r="C104" s="216"/>
      <c r="D104" s="216"/>
      <c r="E104" s="216"/>
      <c r="F104" s="216"/>
      <c r="G104" s="216"/>
      <c r="H104" s="216"/>
      <c r="I104" s="216"/>
      <c r="J104" s="216"/>
      <c r="K104" s="216"/>
    </row>
    <row r="105" spans="1:11" ht="14.65" customHeight="1">
      <c r="A105" s="6"/>
      <c r="B105" s="217" t="s">
        <v>72</v>
      </c>
      <c r="C105" s="217"/>
      <c r="D105" s="217"/>
      <c r="E105" s="217"/>
      <c r="F105" s="217"/>
      <c r="G105" s="217"/>
      <c r="H105" s="217"/>
      <c r="I105" s="217"/>
      <c r="J105" s="217"/>
      <c r="K105" s="217"/>
    </row>
    <row r="106" spans="1:11" ht="15.6" customHeight="1">
      <c r="A106" s="6"/>
      <c r="B106" s="217" t="s">
        <v>73</v>
      </c>
      <c r="C106" s="217"/>
      <c r="D106" s="217"/>
      <c r="E106" s="217"/>
      <c r="F106" s="217"/>
      <c r="G106" s="217"/>
      <c r="H106" s="217"/>
      <c r="I106" s="217"/>
      <c r="J106" s="217"/>
      <c r="K106" s="217"/>
    </row>
    <row r="107" spans="1:11" ht="15.6" customHeight="1">
      <c r="A107" s="6"/>
      <c r="B107" s="217" t="s">
        <v>74</v>
      </c>
      <c r="C107" s="217"/>
      <c r="D107" s="217"/>
      <c r="E107" s="217"/>
      <c r="F107" s="217"/>
      <c r="G107" s="217"/>
      <c r="H107" s="217"/>
      <c r="I107" s="217"/>
      <c r="J107" s="217"/>
      <c r="K107" s="217"/>
    </row>
    <row r="108" spans="1:11" ht="15.6" customHeight="1">
      <c r="A108" s="6"/>
      <c r="B108" s="217" t="s">
        <v>75</v>
      </c>
      <c r="C108" s="217"/>
      <c r="D108" s="217"/>
      <c r="E108" s="217"/>
      <c r="F108" s="217"/>
      <c r="G108" s="217"/>
      <c r="H108" s="217"/>
      <c r="I108" s="217"/>
      <c r="J108" s="217"/>
      <c r="K108" s="217"/>
    </row>
    <row r="109" spans="1:11" ht="15.6" customHeight="1">
      <c r="A109" s="6"/>
      <c r="B109" s="217" t="s">
        <v>76</v>
      </c>
      <c r="C109" s="217"/>
      <c r="D109" s="217"/>
      <c r="E109" s="217"/>
      <c r="F109" s="217"/>
      <c r="G109" s="217"/>
      <c r="H109" s="217"/>
      <c r="I109" s="217"/>
      <c r="J109" s="217"/>
      <c r="K109" s="217"/>
    </row>
    <row r="110" spans="1:11" ht="15.6" customHeight="1" hidden="1">
      <c r="A110" s="6"/>
      <c r="B110" s="6"/>
      <c r="C110" s="6"/>
      <c r="D110" s="6"/>
      <c r="E110" s="6"/>
      <c r="F110" s="6"/>
      <c r="G110" s="6"/>
      <c r="H110" s="6"/>
      <c r="I110" s="6"/>
      <c r="J110" s="6"/>
      <c r="K110" s="6"/>
    </row>
    <row r="111" spans="1:11" ht="15.6" customHeight="1" hidden="1">
      <c r="A111" s="6"/>
      <c r="B111" s="6"/>
      <c r="C111" s="6"/>
      <c r="D111" s="6"/>
      <c r="E111" s="6"/>
      <c r="F111" s="6"/>
      <c r="G111" s="6"/>
      <c r="H111" s="6"/>
      <c r="I111" s="6"/>
      <c r="J111" s="6"/>
      <c r="K111" s="6"/>
    </row>
    <row r="112" spans="1:11" ht="15.6" customHeight="1" hidden="1">
      <c r="A112" s="6"/>
      <c r="B112" s="6"/>
      <c r="C112" s="6"/>
      <c r="D112" s="6"/>
      <c r="E112" s="6"/>
      <c r="F112" s="6"/>
      <c r="G112" s="6"/>
      <c r="H112" s="6"/>
      <c r="I112" s="6"/>
      <c r="J112" s="6"/>
      <c r="K112" s="6"/>
    </row>
    <row r="113" spans="1:11" ht="15.6" customHeight="1" hidden="1">
      <c r="A113" s="6"/>
      <c r="B113" s="6"/>
      <c r="C113" s="6"/>
      <c r="D113" s="6"/>
      <c r="E113" s="6"/>
      <c r="F113" s="6"/>
      <c r="G113" s="6"/>
      <c r="H113" s="6"/>
      <c r="I113" s="6"/>
      <c r="J113" s="6"/>
      <c r="K113" s="6"/>
    </row>
    <row r="114" spans="1:11" ht="15.6" customHeight="1" hidden="1">
      <c r="A114" s="6"/>
      <c r="B114" s="6"/>
      <c r="C114" s="6"/>
      <c r="D114" s="6"/>
      <c r="E114" s="6"/>
      <c r="F114" s="6"/>
      <c r="G114" s="6"/>
      <c r="H114" s="6"/>
      <c r="I114" s="6"/>
      <c r="J114" s="6"/>
      <c r="K114" s="6"/>
    </row>
    <row r="115" spans="1:11" ht="15.6" customHeight="1" hidden="1">
      <c r="A115" s="6"/>
      <c r="B115" s="6"/>
      <c r="C115" s="6"/>
      <c r="D115" s="6"/>
      <c r="E115" s="6"/>
      <c r="F115" s="6"/>
      <c r="G115" s="6"/>
      <c r="H115" s="6"/>
      <c r="I115" s="6"/>
      <c r="J115" s="6"/>
      <c r="K115" s="6"/>
    </row>
    <row r="116" spans="1:11" ht="15.6" customHeight="1" hidden="1">
      <c r="A116" s="6"/>
      <c r="B116" s="6"/>
      <c r="C116" s="6"/>
      <c r="D116" s="6"/>
      <c r="E116" s="6"/>
      <c r="F116" s="6"/>
      <c r="G116" s="6"/>
      <c r="H116" s="6"/>
      <c r="I116" s="6"/>
      <c r="J116" s="6"/>
      <c r="K116" s="6"/>
    </row>
    <row r="117" ht="15.6" customHeight="1" hidden="1"/>
    <row r="118" ht="15.6" customHeight="1" hidden="1"/>
    <row r="119" ht="15.6" customHeight="1" hidden="1"/>
    <row r="120" ht="15.6" customHeight="1" hidden="1"/>
    <row r="121" ht="15.6" customHeight="1" hidden="1"/>
    <row r="122" ht="15.6" customHeight="1" hidden="1"/>
    <row r="123" ht="15.6" customHeight="1" hidden="1"/>
    <row r="124" ht="15.6" customHeight="1" hidden="1"/>
    <row r="125" ht="15.6" customHeight="1" hidden="1"/>
    <row r="126" ht="15.6" customHeight="1" hidden="1"/>
    <row r="127" ht="15.6" customHeight="1" hidden="1"/>
    <row r="128" ht="15.6" customHeight="1" hidden="1"/>
    <row r="129" ht="15.6" customHeight="1" hidden="1"/>
    <row r="130" ht="15.6" customHeight="1" hidden="1"/>
    <row r="131" ht="15.6" customHeight="1" hidden="1"/>
    <row r="132" ht="15.6" customHeight="1" hidden="1"/>
    <row r="133" ht="14.25"/>
    <row r="134" ht="14.25"/>
    <row r="135" ht="14.25"/>
    <row r="136" ht="14.25"/>
  </sheetData>
  <sheetProtection algorithmName="SHA-512" hashValue="cPtB4PPF3kKTeTvBlWC7qiGoSt2PniBYxmtzFACdijeoCPkmJcRPE+OqreayeqVe+FB5NFi4tH/ZTYZv+FwtNg==" saltValue="mD5ZHlXoVnvCf/K2NzaqYQ==" spinCount="100000" sheet="1" objects="1" scenarios="1"/>
  <mergeCells count="9">
    <mergeCell ref="B107:K107"/>
    <mergeCell ref="B108:K108"/>
    <mergeCell ref="B109:K109"/>
    <mergeCell ref="B6:F6"/>
    <mergeCell ref="A5:D5"/>
    <mergeCell ref="B104:K104"/>
    <mergeCell ref="B103:K103"/>
    <mergeCell ref="B105:K105"/>
    <mergeCell ref="B106:K106"/>
  </mergeCells>
  <pageMargins left="0.7" right="0.7" top="0.75" bottom="0.75" header="0.3" footer="0.3"/>
  <pageSetup horizontalDpi="1200" verticalDpi="1200" orientation="portrait" paperSize="8" scale="66" r:id="rId2"/>
  <ignoredErrors>
    <ignoredError sqref="I54 I64:I65 I44:I46 I37:I38 I58 K58 I42 I62 K64 I73:I74 I94 I90 I98 I100:I101 K100 K94 I78 I80:I82" formula="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D37AEF1-307F-4A4D-AF07-5AAF9159394A}">
  <sheetPr>
    <pageSetUpPr fitToPage="1"/>
  </sheetPr>
  <dimension ref="A1:AH63"/>
  <sheetViews>
    <sheetView workbookViewId="0" topLeftCell="A33">
      <selection pane="topLeft" activeCell="D62" sqref="D62"/>
    </sheetView>
  </sheetViews>
  <sheetFormatPr defaultColWidth="0" defaultRowHeight="14.25" zeroHeight="1"/>
  <cols>
    <col min="1" max="1" width="9.14285714285714" customWidth="1"/>
    <col min="2" max="2" width="10.2857142857143" customWidth="1"/>
    <col min="3" max="3" width="51.5714285714286" customWidth="1"/>
    <col min="4" max="5" width="15.5714285714286" customWidth="1"/>
    <col min="6" max="6" width="15.7142857142857" customWidth="1"/>
    <col min="7" max="32" width="15.5714285714286" customWidth="1"/>
    <col min="33" max="34" width="9.14285714285714" customWidth="1"/>
    <col min="35" max="16384" width="9.14285714285714" hidden="1"/>
  </cols>
  <sheetData>
    <row r="1" spans="1:34" ht="14.25">
      <c r="A1" s="6"/>
      <c r="B1" s="6"/>
      <c r="C1" s="107"/>
      <c r="D1" s="107"/>
      <c r="E1" s="107"/>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1:34" s="14" customFormat="1" ht="11.6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row>
    <row r="3" spans="1:34" s="14" customFormat="1" ht="11.6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row>
    <row r="4" spans="1:34" s="14" customFormat="1" ht="11.6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row>
    <row r="5" spans="1:34" s="14" customFormat="1" ht="11.6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row>
    <row r="6" spans="1:34" s="14" customFormat="1" ht="27.4">
      <c r="A6" s="23"/>
      <c r="B6" s="108" t="s">
        <v>77</v>
      </c>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row>
    <row r="7" spans="1:34" s="14" customFormat="1" ht="11.6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row>
    <row r="8" spans="1:34" s="14" customFormat="1" ht="14.25">
      <c r="A8" s="23"/>
      <c r="B8" s="18" t="s">
        <v>78</v>
      </c>
      <c r="C8" s="24"/>
      <c r="D8" s="24"/>
      <c r="E8" s="24"/>
      <c r="F8" s="24"/>
      <c r="G8" s="24"/>
      <c r="H8" s="24"/>
      <c r="I8" s="24"/>
      <c r="J8" s="153"/>
      <c r="K8" s="153"/>
      <c r="L8" s="23"/>
      <c r="M8" s="23"/>
      <c r="N8" s="23"/>
      <c r="O8" s="23"/>
      <c r="P8" s="23"/>
      <c r="Q8" s="23"/>
      <c r="R8" s="23"/>
      <c r="S8" s="23"/>
      <c r="T8" s="23"/>
      <c r="U8" s="23"/>
      <c r="V8" s="23"/>
      <c r="W8" s="23"/>
      <c r="X8" s="23"/>
      <c r="Y8" s="23"/>
      <c r="Z8" s="23"/>
      <c r="AA8" s="23"/>
      <c r="AB8" s="23"/>
      <c r="AC8" s="23"/>
      <c r="AD8" s="23"/>
      <c r="AE8" s="23"/>
      <c r="AF8" s="23"/>
      <c r="AG8" s="23"/>
      <c r="AH8" s="23"/>
    </row>
    <row r="9" spans="1:34" s="14" customFormat="1" ht="14.25">
      <c r="A9" s="23"/>
      <c r="B9" s="27"/>
      <c r="C9" s="28"/>
      <c r="D9" s="28"/>
      <c r="E9" s="28"/>
      <c r="F9" s="28"/>
      <c r="G9" s="28"/>
      <c r="H9" s="28"/>
      <c r="I9" s="28"/>
      <c r="J9" s="28"/>
      <c r="K9" s="28"/>
      <c r="L9" s="23"/>
      <c r="M9" s="23"/>
      <c r="N9" s="23"/>
      <c r="O9" s="23"/>
      <c r="P9" s="23"/>
      <c r="Q9" s="23"/>
      <c r="R9" s="23"/>
      <c r="S9" s="23"/>
      <c r="T9" s="23"/>
      <c r="U9" s="23"/>
      <c r="V9" s="23"/>
      <c r="W9" s="23"/>
      <c r="X9" s="23"/>
      <c r="Y9" s="23"/>
      <c r="Z9" s="23"/>
      <c r="AA9" s="23"/>
      <c r="AB9" s="23"/>
      <c r="AC9" s="23"/>
      <c r="AD9" s="23"/>
      <c r="AE9" s="23"/>
      <c r="AF9" s="23"/>
      <c r="AG9" s="23"/>
      <c r="AH9" s="23"/>
    </row>
    <row r="10" spans="1:34" s="14" customFormat="1" ht="14.25">
      <c r="A10" s="23"/>
      <c r="B10" s="29" t="s">
        <v>79</v>
      </c>
      <c r="C10" s="30"/>
      <c r="D10" s="30"/>
      <c r="E10" s="30"/>
      <c r="F10" s="30"/>
      <c r="G10" s="30"/>
      <c r="H10" s="30"/>
      <c r="I10" s="30"/>
      <c r="J10" s="30"/>
      <c r="K10" s="30"/>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s="14" customFormat="1" ht="14.25">
      <c r="A11" s="23"/>
      <c r="B11" s="27"/>
      <c r="C11" s="28"/>
      <c r="D11" s="28"/>
      <c r="E11" s="28"/>
      <c r="F11" s="28"/>
      <c r="G11" s="28"/>
      <c r="H11" s="28"/>
      <c r="I11" s="28"/>
      <c r="J11" s="28"/>
      <c r="K11" s="28"/>
      <c r="L11" s="23"/>
      <c r="M11" s="23"/>
      <c r="N11" s="23"/>
      <c r="O11" s="23"/>
      <c r="P11" s="23"/>
      <c r="Q11" s="23"/>
      <c r="R11" s="23"/>
      <c r="S11" s="23"/>
      <c r="T11" s="23"/>
      <c r="U11" s="23"/>
      <c r="V11" s="23"/>
      <c r="W11" s="23"/>
      <c r="X11" s="23"/>
      <c r="Y11" s="23"/>
      <c r="Z11" s="23"/>
      <c r="AA11" s="23"/>
      <c r="AB11" s="23"/>
      <c r="AC11" s="23"/>
      <c r="AD11" s="23"/>
      <c r="AE11" s="23"/>
      <c r="AF11" s="23"/>
      <c r="AG11" s="23"/>
      <c r="AH11" s="23"/>
    </row>
    <row r="12" spans="1:34" s="14" customFormat="1" ht="33" customHeight="1">
      <c r="A12" s="23"/>
      <c r="B12" s="25" t="s">
        <v>80</v>
      </c>
      <c r="C12" s="26" t="s">
        <v>81</v>
      </c>
      <c r="D12" s="219" t="s">
        <v>82</v>
      </c>
      <c r="E12" s="219"/>
      <c r="F12" s="219" t="s">
        <v>83</v>
      </c>
      <c r="G12" s="219"/>
      <c r="H12" s="219" t="s">
        <v>84</v>
      </c>
      <c r="I12" s="219"/>
      <c r="J12" s="220"/>
      <c r="K12" s="220"/>
      <c r="L12" s="23"/>
      <c r="M12" s="23"/>
      <c r="N12" s="23"/>
      <c r="O12" s="23"/>
      <c r="P12" s="23"/>
      <c r="Q12" s="23"/>
      <c r="R12" s="23"/>
      <c r="S12" s="23"/>
      <c r="T12" s="23"/>
      <c r="U12" s="23"/>
      <c r="V12" s="23"/>
      <c r="W12" s="23"/>
      <c r="X12" s="23"/>
      <c r="Y12" s="23"/>
      <c r="Z12" s="23"/>
      <c r="AA12" s="23"/>
      <c r="AB12" s="23"/>
      <c r="AC12" s="23"/>
      <c r="AD12" s="23"/>
      <c r="AE12" s="23"/>
      <c r="AF12" s="23"/>
      <c r="AG12" s="23"/>
      <c r="AH12" s="23"/>
    </row>
    <row r="13" spans="1:34" s="14" customFormat="1" ht="28.5">
      <c r="A13" s="23"/>
      <c r="B13" s="67"/>
      <c r="C13" s="67"/>
      <c r="D13" s="36" t="s">
        <v>85</v>
      </c>
      <c r="E13" s="37" t="s">
        <v>86</v>
      </c>
      <c r="F13" s="43" t="s">
        <v>85</v>
      </c>
      <c r="G13" s="148" t="s">
        <v>86</v>
      </c>
      <c r="H13" s="36" t="s">
        <v>85</v>
      </c>
      <c r="I13" s="37" t="s">
        <v>86</v>
      </c>
      <c r="J13" s="154"/>
      <c r="K13" s="155"/>
      <c r="L13" s="23"/>
      <c r="M13" s="23"/>
      <c r="N13" s="23"/>
      <c r="O13" s="23"/>
      <c r="P13" s="23"/>
      <c r="Q13" s="23"/>
      <c r="R13" s="23"/>
      <c r="S13" s="23"/>
      <c r="T13" s="23"/>
      <c r="U13" s="23"/>
      <c r="V13" s="23"/>
      <c r="W13" s="23"/>
      <c r="X13" s="23"/>
      <c r="Y13" s="23"/>
      <c r="Z13" s="23"/>
      <c r="AA13" s="23"/>
      <c r="AB13" s="23"/>
      <c r="AC13" s="23"/>
      <c r="AD13" s="23"/>
      <c r="AE13" s="23"/>
      <c r="AF13" s="23"/>
      <c r="AG13" s="23"/>
      <c r="AH13" s="23"/>
    </row>
    <row r="14" spans="1:34" s="14" customFormat="1" ht="15">
      <c r="A14" s="23"/>
      <c r="B14" s="77" t="s">
        <v>87</v>
      </c>
      <c r="C14" s="78" t="s">
        <v>88</v>
      </c>
      <c r="D14" s="60">
        <v>164</v>
      </c>
      <c r="E14" s="60">
        <v>189</v>
      </c>
      <c r="F14" s="34">
        <v>155</v>
      </c>
      <c r="G14" s="34">
        <v>194</v>
      </c>
      <c r="H14" s="60">
        <v>145</v>
      </c>
      <c r="I14" s="60">
        <v>193</v>
      </c>
      <c r="J14" s="149"/>
      <c r="K14" s="149"/>
      <c r="L14" s="23"/>
      <c r="M14" s="23"/>
      <c r="N14" s="23"/>
      <c r="O14" s="23"/>
      <c r="P14" s="23"/>
      <c r="Q14" s="23"/>
      <c r="R14" s="23"/>
      <c r="S14" s="23"/>
      <c r="T14" s="23"/>
      <c r="U14" s="23"/>
      <c r="V14" s="23"/>
      <c r="W14" s="23"/>
      <c r="X14" s="23"/>
      <c r="Y14" s="23"/>
      <c r="Z14" s="23"/>
      <c r="AA14" s="23"/>
      <c r="AB14" s="23"/>
      <c r="AC14" s="23"/>
      <c r="AD14" s="23"/>
      <c r="AE14" s="23"/>
      <c r="AF14" s="23"/>
      <c r="AG14" s="23"/>
      <c r="AH14" s="23"/>
    </row>
    <row r="15" spans="1:34" s="14" customFormat="1" ht="15">
      <c r="A15" s="23"/>
      <c r="B15" s="71" t="s">
        <v>87</v>
      </c>
      <c r="C15" s="79" t="s">
        <v>89</v>
      </c>
      <c r="D15" s="61">
        <v>83</v>
      </c>
      <c r="E15" s="61">
        <v>51</v>
      </c>
      <c r="F15" s="35">
        <v>96</v>
      </c>
      <c r="G15" s="35">
        <v>47</v>
      </c>
      <c r="H15" s="61">
        <v>91</v>
      </c>
      <c r="I15" s="61">
        <v>54</v>
      </c>
      <c r="J15" s="149"/>
      <c r="K15" s="149"/>
      <c r="L15" s="23"/>
      <c r="M15" s="23"/>
      <c r="N15" s="23"/>
      <c r="O15" s="23"/>
      <c r="P15" s="23"/>
      <c r="Q15" s="23"/>
      <c r="R15" s="23"/>
      <c r="S15" s="23"/>
      <c r="T15" s="23"/>
      <c r="U15" s="23"/>
      <c r="V15" s="23"/>
      <c r="W15" s="23"/>
      <c r="X15" s="23"/>
      <c r="Y15" s="23"/>
      <c r="Z15" s="23"/>
      <c r="AA15" s="23"/>
      <c r="AB15" s="23"/>
      <c r="AC15" s="23"/>
      <c r="AD15" s="23"/>
      <c r="AE15" s="23"/>
      <c r="AF15" s="23"/>
      <c r="AG15" s="23"/>
      <c r="AH15" s="23"/>
    </row>
    <row r="16" spans="1:34" s="14" customFormat="1" ht="15">
      <c r="A16" s="23"/>
      <c r="B16" s="71" t="s">
        <v>87</v>
      </c>
      <c r="C16" s="79" t="s">
        <v>90</v>
      </c>
      <c r="D16" s="61">
        <v>0</v>
      </c>
      <c r="E16" s="61">
        <v>0</v>
      </c>
      <c r="F16" s="35">
        <v>11</v>
      </c>
      <c r="G16" s="35">
        <v>5</v>
      </c>
      <c r="H16" s="61">
        <v>11</v>
      </c>
      <c r="I16" s="61">
        <v>8</v>
      </c>
      <c r="J16" s="149"/>
      <c r="K16" s="149"/>
      <c r="L16" s="23"/>
      <c r="M16" s="23"/>
      <c r="N16" s="23"/>
      <c r="O16" s="23"/>
      <c r="P16" s="23"/>
      <c r="Q16" s="23"/>
      <c r="R16" s="23"/>
      <c r="S16" s="23"/>
      <c r="T16" s="23"/>
      <c r="U16" s="23"/>
      <c r="V16" s="23"/>
      <c r="W16" s="23"/>
      <c r="X16" s="23"/>
      <c r="Y16" s="23"/>
      <c r="Z16" s="23"/>
      <c r="AA16" s="23"/>
      <c r="AB16" s="23"/>
      <c r="AC16" s="23"/>
      <c r="AD16" s="23"/>
      <c r="AE16" s="23"/>
      <c r="AF16" s="23"/>
      <c r="AG16" s="23"/>
      <c r="AH16" s="23"/>
    </row>
    <row r="17" spans="1:34" s="14" customFormat="1" ht="14.25">
      <c r="A17" s="23"/>
      <c r="B17" s="75" t="s">
        <v>87</v>
      </c>
      <c r="C17" s="76" t="s">
        <v>91</v>
      </c>
      <c r="D17" s="64">
        <f t="shared" si="0" ref="D17:E17">SUM(D14:D16)</f>
        <v>247</v>
      </c>
      <c r="E17" s="64">
        <f t="shared" si="0"/>
        <v>240</v>
      </c>
      <c r="F17" s="64">
        <f t="shared" si="1" ref="F17:I17">SUM(F14:F16)</f>
        <v>262</v>
      </c>
      <c r="G17" s="64">
        <f t="shared" si="1"/>
        <v>246</v>
      </c>
      <c r="H17" s="64">
        <f t="shared" si="1"/>
        <v>247</v>
      </c>
      <c r="I17" s="64">
        <f t="shared" si="1"/>
        <v>255</v>
      </c>
      <c r="J17" s="156"/>
      <c r="K17" s="156"/>
      <c r="L17" s="23"/>
      <c r="M17" s="23"/>
      <c r="N17" s="23"/>
      <c r="O17" s="23"/>
      <c r="P17" s="23"/>
      <c r="Q17" s="23"/>
      <c r="R17" s="23"/>
      <c r="S17" s="23"/>
      <c r="T17" s="23"/>
      <c r="U17" s="23"/>
      <c r="V17" s="23"/>
      <c r="W17" s="23"/>
      <c r="X17" s="23"/>
      <c r="Y17" s="23"/>
      <c r="Z17" s="23"/>
      <c r="AA17" s="23"/>
      <c r="AB17" s="23"/>
      <c r="AC17" s="23"/>
      <c r="AD17" s="23"/>
      <c r="AE17" s="23"/>
      <c r="AF17" s="23"/>
      <c r="AG17" s="23"/>
      <c r="AH17" s="23"/>
    </row>
    <row r="18" spans="1:34" s="14" customFormat="1" ht="14.25">
      <c r="A18" s="23"/>
      <c r="B18" s="27"/>
      <c r="C18" s="28"/>
      <c r="D18" s="28"/>
      <c r="E18" s="28"/>
      <c r="F18" s="28"/>
      <c r="G18" s="28"/>
      <c r="H18" s="28"/>
      <c r="I18" s="28"/>
      <c r="J18" s="28"/>
      <c r="K18" s="28"/>
      <c r="L18" s="23"/>
      <c r="M18" s="23"/>
      <c r="N18" s="23"/>
      <c r="O18" s="23"/>
      <c r="P18" s="23"/>
      <c r="Q18" s="23"/>
      <c r="R18" s="23"/>
      <c r="S18" s="23"/>
      <c r="T18" s="23"/>
      <c r="U18" s="23"/>
      <c r="V18" s="23"/>
      <c r="W18" s="23"/>
      <c r="X18" s="23"/>
      <c r="Y18" s="23"/>
      <c r="Z18" s="23"/>
      <c r="AA18" s="23"/>
      <c r="AB18" s="23"/>
      <c r="AC18" s="23"/>
      <c r="AD18" s="23"/>
      <c r="AE18" s="23"/>
      <c r="AF18" s="23"/>
      <c r="AG18" s="23"/>
      <c r="AH18" s="23"/>
    </row>
    <row r="19" spans="1:34" s="14" customFormat="1" ht="14.25">
      <c r="A19" s="23"/>
      <c r="B19" s="27"/>
      <c r="C19" s="65" t="s">
        <v>92</v>
      </c>
      <c r="D19" s="66">
        <f t="shared" si="2" ref="D19:E19">D14+D15</f>
        <v>247</v>
      </c>
      <c r="E19" s="66">
        <f t="shared" si="2"/>
        <v>240</v>
      </c>
      <c r="F19" s="66">
        <f t="shared" si="3" ref="F19:I19">F14+F15</f>
        <v>251</v>
      </c>
      <c r="G19" s="66">
        <f t="shared" si="3"/>
        <v>241</v>
      </c>
      <c r="H19" s="66">
        <f t="shared" si="3"/>
        <v>236</v>
      </c>
      <c r="I19" s="66">
        <f t="shared" si="3"/>
        <v>247</v>
      </c>
      <c r="J19" s="157"/>
      <c r="K19" s="157"/>
      <c r="L19" s="23"/>
      <c r="M19" s="23"/>
      <c r="N19" s="23"/>
      <c r="O19" s="23"/>
      <c r="P19" s="23"/>
      <c r="Q19" s="23"/>
      <c r="R19" s="23"/>
      <c r="S19" s="23"/>
      <c r="T19" s="23"/>
      <c r="U19" s="23"/>
      <c r="V19" s="23"/>
      <c r="W19" s="23"/>
      <c r="X19" s="23"/>
      <c r="Y19" s="23"/>
      <c r="Z19" s="23"/>
      <c r="AA19" s="23"/>
      <c r="AB19" s="23"/>
      <c r="AC19" s="23"/>
      <c r="AD19" s="23"/>
      <c r="AE19" s="23"/>
      <c r="AF19" s="23"/>
      <c r="AG19" s="23"/>
      <c r="AH19" s="23"/>
    </row>
    <row r="20" spans="1:34" s="14" customFormat="1" ht="14.25">
      <c r="A20" s="23"/>
      <c r="B20" s="27"/>
      <c r="C20" s="28"/>
      <c r="D20" s="28"/>
      <c r="E20" s="28"/>
      <c r="F20" s="28"/>
      <c r="G20" s="28"/>
      <c r="H20" s="28"/>
      <c r="I20" s="28"/>
      <c r="J20" s="28"/>
      <c r="K20" s="28"/>
      <c r="L20" s="23"/>
      <c r="M20" s="23"/>
      <c r="N20" s="23"/>
      <c r="O20" s="23"/>
      <c r="P20" s="23"/>
      <c r="Q20" s="23"/>
      <c r="R20" s="23"/>
      <c r="S20" s="23"/>
      <c r="T20" s="23"/>
      <c r="U20" s="23"/>
      <c r="V20" s="23"/>
      <c r="W20" s="23"/>
      <c r="X20" s="23"/>
      <c r="Y20" s="23"/>
      <c r="Z20" s="23"/>
      <c r="AA20" s="23"/>
      <c r="AB20" s="23"/>
      <c r="AC20" s="23"/>
      <c r="AD20" s="23"/>
      <c r="AE20" s="23"/>
      <c r="AF20" s="23"/>
      <c r="AG20" s="23"/>
      <c r="AH20" s="23"/>
    </row>
    <row r="21" spans="1:34" s="14" customFormat="1" ht="14.25">
      <c r="A21" s="23"/>
      <c r="B21" s="29" t="s">
        <v>93</v>
      </c>
      <c r="C21" s="30"/>
      <c r="D21" s="30"/>
      <c r="E21" s="30"/>
      <c r="F21" s="30"/>
      <c r="G21" s="30"/>
      <c r="H21" s="30"/>
      <c r="I21" s="30"/>
      <c r="J21" s="30"/>
      <c r="K21" s="30"/>
      <c r="L21" s="23"/>
      <c r="M21" s="23"/>
      <c r="N21" s="23"/>
      <c r="O21" s="23"/>
      <c r="P21" s="23"/>
      <c r="Q21" s="23"/>
      <c r="R21" s="23"/>
      <c r="S21" s="23"/>
      <c r="T21" s="23"/>
      <c r="U21" s="23"/>
      <c r="V21" s="23"/>
      <c r="W21" s="23"/>
      <c r="X21" s="23"/>
      <c r="Y21" s="23"/>
      <c r="Z21" s="23"/>
      <c r="AA21" s="23"/>
      <c r="AB21" s="23"/>
      <c r="AC21" s="23"/>
      <c r="AD21" s="23"/>
      <c r="AE21" s="23"/>
      <c r="AF21" s="23"/>
      <c r="AG21" s="23"/>
      <c r="AH21" s="23"/>
    </row>
    <row r="22" spans="1:34" s="14" customFormat="1" ht="27.75" customHeight="1">
      <c r="A22" s="23"/>
      <c r="B22" s="25" t="s">
        <v>80</v>
      </c>
      <c r="C22" s="26" t="s">
        <v>81</v>
      </c>
      <c r="D22" s="219" t="s">
        <v>82</v>
      </c>
      <c r="E22" s="219"/>
      <c r="F22" s="219" t="s">
        <v>83</v>
      </c>
      <c r="G22" s="219"/>
      <c r="H22" s="219" t="s">
        <v>84</v>
      </c>
      <c r="I22" s="219"/>
      <c r="J22" s="220"/>
      <c r="K22" s="220"/>
      <c r="L22" s="23"/>
      <c r="M22" s="23"/>
      <c r="N22" s="23"/>
      <c r="O22" s="23"/>
      <c r="P22" s="23"/>
      <c r="Q22" s="23"/>
      <c r="R22" s="23"/>
      <c r="S22" s="23"/>
      <c r="T22" s="23"/>
      <c r="U22" s="23"/>
      <c r="V22" s="23"/>
      <c r="W22" s="23"/>
      <c r="X22" s="23"/>
      <c r="Y22" s="23"/>
      <c r="Z22" s="23"/>
      <c r="AA22" s="23"/>
      <c r="AB22" s="23"/>
      <c r="AC22" s="23"/>
      <c r="AD22" s="23"/>
      <c r="AE22" s="23"/>
      <c r="AF22" s="23"/>
      <c r="AG22" s="23"/>
      <c r="AH22" s="23"/>
    </row>
    <row r="23" spans="1:34" s="14" customFormat="1" ht="45" customHeight="1">
      <c r="A23" s="23"/>
      <c r="B23" s="67"/>
      <c r="C23" s="67"/>
      <c r="D23" s="36" t="s">
        <v>94</v>
      </c>
      <c r="E23" s="62" t="s">
        <v>95</v>
      </c>
      <c r="F23" s="43" t="s">
        <v>94</v>
      </c>
      <c r="G23" s="135" t="s">
        <v>95</v>
      </c>
      <c r="H23" s="36" t="s">
        <v>94</v>
      </c>
      <c r="I23" s="37" t="s">
        <v>95</v>
      </c>
      <c r="J23" s="154"/>
      <c r="K23" s="110"/>
      <c r="L23" s="23"/>
      <c r="M23" s="23"/>
      <c r="N23" s="23"/>
      <c r="O23" s="23"/>
      <c r="P23" s="23"/>
      <c r="Q23" s="23"/>
      <c r="R23" s="23"/>
      <c r="S23" s="23"/>
      <c r="T23" s="23"/>
      <c r="U23" s="23"/>
      <c r="V23" s="23"/>
      <c r="W23" s="23"/>
      <c r="X23" s="23"/>
      <c r="Y23" s="23"/>
      <c r="Z23" s="23"/>
      <c r="AA23" s="23"/>
      <c r="AB23" s="23"/>
      <c r="AC23" s="23"/>
      <c r="AD23" s="23"/>
      <c r="AE23" s="23"/>
      <c r="AF23" s="23"/>
      <c r="AG23" s="23"/>
      <c r="AH23" s="23"/>
    </row>
    <row r="24" spans="1:34" s="14" customFormat="1" ht="14.25">
      <c r="A24" s="23"/>
      <c r="B24" s="53" t="s">
        <v>96</v>
      </c>
      <c r="C24" s="53"/>
      <c r="D24" s="53"/>
      <c r="E24" s="53"/>
      <c r="F24" s="53"/>
      <c r="G24" s="53"/>
      <c r="H24" s="53"/>
      <c r="I24" s="53"/>
      <c r="J24" s="168"/>
      <c r="K24" s="168"/>
      <c r="L24" s="23"/>
      <c r="M24" s="23"/>
      <c r="N24" s="23"/>
      <c r="O24" s="23"/>
      <c r="P24" s="23"/>
      <c r="Q24" s="23"/>
      <c r="R24" s="23"/>
      <c r="S24" s="23"/>
      <c r="T24" s="23"/>
      <c r="U24" s="23"/>
      <c r="V24" s="23"/>
      <c r="W24" s="23"/>
      <c r="X24" s="23"/>
      <c r="Y24" s="23"/>
      <c r="Z24" s="23"/>
      <c r="AA24" s="23"/>
      <c r="AB24" s="23"/>
      <c r="AC24" s="23"/>
      <c r="AD24" s="23"/>
      <c r="AE24" s="23"/>
      <c r="AF24" s="23"/>
      <c r="AG24" s="23"/>
      <c r="AH24" s="23"/>
    </row>
    <row r="25" spans="1:34" s="14" customFormat="1" ht="15">
      <c r="A25" s="23"/>
      <c r="B25" s="27" t="s">
        <v>87</v>
      </c>
      <c r="C25" s="28" t="s">
        <v>97</v>
      </c>
      <c r="D25" s="58">
        <v>85</v>
      </c>
      <c r="E25" s="56">
        <f>D25/AVERAGE(D17,F17)</f>
        <v>0.33398821218074654</v>
      </c>
      <c r="F25" s="136">
        <v>76</v>
      </c>
      <c r="G25" s="137">
        <f>F25/AVERAGE(F17,H17)</f>
        <v>0.29862475442043224</v>
      </c>
      <c r="H25" s="158">
        <v>95</v>
      </c>
      <c r="I25" s="169"/>
      <c r="J25" s="136"/>
      <c r="K25" s="137"/>
      <c r="L25" s="23"/>
      <c r="M25" s="23"/>
      <c r="N25" s="23"/>
      <c r="O25" s="23"/>
      <c r="P25" s="23"/>
      <c r="Q25" s="23"/>
      <c r="R25" s="23"/>
      <c r="S25" s="23"/>
      <c r="T25" s="23"/>
      <c r="U25" s="23"/>
      <c r="V25" s="23"/>
      <c r="W25" s="23"/>
      <c r="X25" s="23"/>
      <c r="Y25" s="23"/>
      <c r="Z25" s="23"/>
      <c r="AA25" s="23"/>
      <c r="AB25" s="23"/>
      <c r="AC25" s="23"/>
      <c r="AD25" s="23"/>
      <c r="AE25" s="23"/>
      <c r="AF25" s="23"/>
      <c r="AG25" s="23"/>
      <c r="AH25" s="23"/>
    </row>
    <row r="26" spans="1:34" s="14" customFormat="1" ht="15">
      <c r="A26" s="23"/>
      <c r="B26" s="68" t="s">
        <v>87</v>
      </c>
      <c r="C26" s="69" t="s">
        <v>98</v>
      </c>
      <c r="D26" s="44">
        <v>79</v>
      </c>
      <c r="E26" s="39">
        <f>D26/AVERAGE(G17,E17)</f>
        <v>0.32510288065843623</v>
      </c>
      <c r="F26" s="138">
        <v>82</v>
      </c>
      <c r="G26" s="139">
        <f>F26/AVERAGE(I17,G17)</f>
        <v>0.3273453093812375</v>
      </c>
      <c r="H26" s="159">
        <v>110</v>
      </c>
      <c r="I26" s="164"/>
      <c r="J26" s="136"/>
      <c r="K26" s="137"/>
      <c r="L26" s="23"/>
      <c r="M26" s="23"/>
      <c r="N26" s="23"/>
      <c r="O26" s="23"/>
      <c r="P26" s="23"/>
      <c r="Q26" s="23"/>
      <c r="R26" s="23"/>
      <c r="S26" s="23"/>
      <c r="T26" s="23"/>
      <c r="U26" s="23"/>
      <c r="V26" s="23"/>
      <c r="W26" s="23"/>
      <c r="X26" s="23"/>
      <c r="Y26" s="23"/>
      <c r="Z26" s="23"/>
      <c r="AA26" s="23"/>
      <c r="AB26" s="23"/>
      <c r="AC26" s="23"/>
      <c r="AD26" s="23"/>
      <c r="AE26" s="23"/>
      <c r="AF26" s="23"/>
      <c r="AG26" s="23"/>
      <c r="AH26" s="23"/>
    </row>
    <row r="27" spans="1:34" s="14" customFormat="1" ht="14.25">
      <c r="A27" s="23"/>
      <c r="B27" s="53" t="s">
        <v>99</v>
      </c>
      <c r="C27" s="53"/>
      <c r="D27" s="53"/>
      <c r="E27" s="53"/>
      <c r="F27" s="53"/>
      <c r="G27" s="53"/>
      <c r="H27" s="54"/>
      <c r="I27" s="170"/>
      <c r="J27" s="168"/>
      <c r="K27" s="168"/>
      <c r="L27" s="23"/>
      <c r="M27" s="23"/>
      <c r="N27" s="23"/>
      <c r="O27" s="23"/>
      <c r="P27" s="23"/>
      <c r="Q27" s="23"/>
      <c r="R27" s="23"/>
      <c r="S27" s="23"/>
      <c r="T27" s="23"/>
      <c r="U27" s="23"/>
      <c r="V27" s="23"/>
      <c r="W27" s="23"/>
      <c r="X27" s="23"/>
      <c r="Y27" s="23"/>
      <c r="Z27" s="23"/>
      <c r="AA27" s="23"/>
      <c r="AB27" s="23"/>
      <c r="AC27" s="23"/>
      <c r="AD27" s="23"/>
      <c r="AE27" s="23"/>
      <c r="AF27" s="23"/>
      <c r="AG27" s="23"/>
      <c r="AH27" s="23"/>
    </row>
    <row r="28" spans="1:34" s="14" customFormat="1" ht="14.25">
      <c r="A28" s="23"/>
      <c r="B28" s="27" t="s">
        <v>87</v>
      </c>
      <c r="C28" s="70" t="s">
        <v>100</v>
      </c>
      <c r="D28" s="49">
        <v>49</v>
      </c>
      <c r="E28" s="59">
        <f>D28/AVERAGE((D17+E17),(F17+G17))</f>
        <v>0.09849246231155778</v>
      </c>
      <c r="F28" s="140">
        <v>51</v>
      </c>
      <c r="G28" s="141">
        <f>F28/AVERAGE((F17+G17),(H17+I17))</f>
        <v>0.100990099009901</v>
      </c>
      <c r="H28" s="160">
        <v>55</v>
      </c>
      <c r="I28" s="169"/>
      <c r="J28" s="140"/>
      <c r="K28" s="172"/>
      <c r="L28" s="23"/>
      <c r="M28" s="23"/>
      <c r="N28" s="23"/>
      <c r="O28" s="23"/>
      <c r="P28" s="23"/>
      <c r="Q28" s="23"/>
      <c r="R28" s="23"/>
      <c r="S28" s="23"/>
      <c r="T28" s="23"/>
      <c r="U28" s="23"/>
      <c r="V28" s="23"/>
      <c r="W28" s="23"/>
      <c r="X28" s="23"/>
      <c r="Y28" s="23"/>
      <c r="Z28" s="23"/>
      <c r="AA28" s="23"/>
      <c r="AB28" s="23"/>
      <c r="AC28" s="23"/>
      <c r="AD28" s="23"/>
      <c r="AE28" s="23"/>
      <c r="AF28" s="23"/>
      <c r="AG28" s="23"/>
      <c r="AH28" s="23"/>
    </row>
    <row r="29" spans="1:34" s="14" customFormat="1" ht="14.25">
      <c r="A29" s="23"/>
      <c r="B29" s="71" t="s">
        <v>87</v>
      </c>
      <c r="C29" s="72" t="s">
        <v>101</v>
      </c>
      <c r="D29" s="40">
        <v>79</v>
      </c>
      <c r="E29" s="45">
        <f>D29/AVERAGE((D17+E17),(F17+G17))</f>
        <v>0.15879396984924624</v>
      </c>
      <c r="F29" s="142">
        <v>69</v>
      </c>
      <c r="G29" s="143">
        <f>F29/AVERAGE((F17+G17),(H17+I17))</f>
        <v>0.13663366336633664</v>
      </c>
      <c r="H29" s="161">
        <v>91</v>
      </c>
      <c r="I29" s="166"/>
      <c r="J29" s="140"/>
      <c r="K29" s="172"/>
      <c r="L29" s="23"/>
      <c r="M29" s="23"/>
      <c r="N29" s="23"/>
      <c r="O29" s="23"/>
      <c r="P29" s="23"/>
      <c r="Q29" s="23"/>
      <c r="R29" s="23"/>
      <c r="S29" s="23"/>
      <c r="T29" s="23"/>
      <c r="U29" s="23"/>
      <c r="V29" s="23"/>
      <c r="W29" s="23"/>
      <c r="X29" s="23"/>
      <c r="Y29" s="23"/>
      <c r="Z29" s="23"/>
      <c r="AA29" s="23"/>
      <c r="AB29" s="23"/>
      <c r="AC29" s="23"/>
      <c r="AD29" s="23"/>
      <c r="AE29" s="23"/>
      <c r="AF29" s="23"/>
      <c r="AG29" s="23"/>
      <c r="AH29" s="23"/>
    </row>
    <row r="30" spans="1:34" s="14" customFormat="1" ht="14.25">
      <c r="A30" s="23"/>
      <c r="B30" s="73" t="s">
        <v>87</v>
      </c>
      <c r="C30" s="74" t="s">
        <v>102</v>
      </c>
      <c r="D30" s="42">
        <v>36</v>
      </c>
      <c r="E30" s="46">
        <f>D30/AVERAGE((D19+E19),(F19+G19))</f>
        <v>0.0735444330949949</v>
      </c>
      <c r="F30" s="144">
        <v>37</v>
      </c>
      <c r="G30" s="145">
        <f>F30/AVERAGE((F19+G19),(H19+I19))</f>
        <v>0.0758974358974359</v>
      </c>
      <c r="H30" s="162">
        <v>59</v>
      </c>
      <c r="I30" s="167"/>
      <c r="J30" s="140"/>
      <c r="K30" s="172"/>
      <c r="L30" s="23"/>
      <c r="M30" s="23"/>
      <c r="N30" s="23"/>
      <c r="O30" s="23"/>
      <c r="P30" s="23"/>
      <c r="Q30" s="23"/>
      <c r="R30" s="23"/>
      <c r="S30" s="23"/>
      <c r="T30" s="23"/>
      <c r="U30" s="23"/>
      <c r="V30" s="23"/>
      <c r="W30" s="23"/>
      <c r="X30" s="23"/>
      <c r="Y30" s="23"/>
      <c r="Z30" s="23"/>
      <c r="AA30" s="23"/>
      <c r="AB30" s="23"/>
      <c r="AC30" s="23"/>
      <c r="AD30" s="23"/>
      <c r="AE30" s="23"/>
      <c r="AF30" s="23"/>
      <c r="AG30" s="23"/>
      <c r="AH30" s="23"/>
    </row>
    <row r="31" spans="1:34" s="14" customFormat="1" ht="14.25">
      <c r="A31" s="23"/>
      <c r="B31" s="53" t="s">
        <v>103</v>
      </c>
      <c r="C31" s="53"/>
      <c r="D31" s="53"/>
      <c r="E31" s="53"/>
      <c r="F31" s="53"/>
      <c r="G31" s="53"/>
      <c r="H31" s="54"/>
      <c r="I31" s="54"/>
      <c r="J31" s="168"/>
      <c r="K31" s="168"/>
      <c r="L31" s="23"/>
      <c r="M31" s="23"/>
      <c r="N31" s="23"/>
      <c r="O31" s="23"/>
      <c r="P31" s="23"/>
      <c r="Q31" s="23"/>
      <c r="R31" s="23"/>
      <c r="S31" s="23"/>
      <c r="T31" s="23"/>
      <c r="U31" s="23"/>
      <c r="V31" s="23"/>
      <c r="W31" s="23"/>
      <c r="X31" s="23"/>
      <c r="Y31" s="23"/>
      <c r="Z31" s="23"/>
      <c r="AA31" s="23"/>
      <c r="AB31" s="23"/>
      <c r="AC31" s="23"/>
      <c r="AD31" s="23"/>
      <c r="AE31" s="23"/>
      <c r="AF31" s="23"/>
      <c r="AG31" s="23"/>
      <c r="AH31" s="23"/>
    </row>
    <row r="32" spans="1:34" s="14" customFormat="1" ht="14.25">
      <c r="A32" s="23"/>
      <c r="B32" s="27" t="s">
        <v>87</v>
      </c>
      <c r="C32" s="70" t="s">
        <v>104</v>
      </c>
      <c r="D32" s="49">
        <v>152</v>
      </c>
      <c r="E32" s="50">
        <f>D32/AVERAGE((D17+E17),(F17+G17))</f>
        <v>0.3055276381909548</v>
      </c>
      <c r="F32" s="140">
        <v>134</v>
      </c>
      <c r="G32" s="146">
        <f>F32/AVERAGE((F17+G17),(H17+I17))</f>
        <v>0.26534653465346536</v>
      </c>
      <c r="H32" s="160">
        <v>177</v>
      </c>
      <c r="I32" s="171"/>
      <c r="J32" s="140"/>
      <c r="K32" s="146"/>
      <c r="L32" s="23"/>
      <c r="M32" s="23"/>
      <c r="N32" s="23"/>
      <c r="O32" s="23"/>
      <c r="P32" s="23"/>
      <c r="Q32" s="23"/>
      <c r="R32" s="23"/>
      <c r="S32" s="23"/>
      <c r="T32" s="23"/>
      <c r="U32" s="23"/>
      <c r="V32" s="23"/>
      <c r="W32" s="23"/>
      <c r="X32" s="23"/>
      <c r="Y32" s="23"/>
      <c r="Z32" s="23"/>
      <c r="AA32" s="23"/>
      <c r="AB32" s="23"/>
      <c r="AC32" s="23"/>
      <c r="AD32" s="23"/>
      <c r="AE32" s="23"/>
      <c r="AF32" s="23"/>
      <c r="AG32" s="23"/>
      <c r="AH32" s="23"/>
    </row>
    <row r="33" spans="1:34" s="14" customFormat="1" ht="15">
      <c r="A33" s="23"/>
      <c r="B33" s="68" t="s">
        <v>87</v>
      </c>
      <c r="C33" s="69" t="s">
        <v>105</v>
      </c>
      <c r="D33" s="38">
        <v>12</v>
      </c>
      <c r="E33" s="39">
        <f>D33/AVERAGE((D17+E17),(F17+G17))</f>
        <v>0.024120603015075376</v>
      </c>
      <c r="F33" s="147">
        <v>24</v>
      </c>
      <c r="G33" s="139">
        <f>F33/AVERAGE((F17+G17),(H17+I17))</f>
        <v>0.047524752475247525</v>
      </c>
      <c r="H33" s="159">
        <v>28</v>
      </c>
      <c r="I33" s="164"/>
      <c r="J33" s="149"/>
      <c r="K33" s="137"/>
      <c r="L33" s="23"/>
      <c r="M33" s="23"/>
      <c r="N33" s="23"/>
      <c r="O33" s="23"/>
      <c r="P33" s="23"/>
      <c r="Q33" s="23"/>
      <c r="R33" s="23"/>
      <c r="S33" s="23"/>
      <c r="T33" s="23"/>
      <c r="U33" s="23"/>
      <c r="V33" s="23"/>
      <c r="W33" s="23"/>
      <c r="X33" s="23"/>
      <c r="Y33" s="23"/>
      <c r="Z33" s="23"/>
      <c r="AA33" s="23"/>
      <c r="AB33" s="23"/>
      <c r="AC33" s="23"/>
      <c r="AD33" s="23"/>
      <c r="AE33" s="23"/>
      <c r="AF33" s="23"/>
      <c r="AG33" s="23"/>
      <c r="AH33" s="23"/>
    </row>
    <row r="34" spans="1:34" s="14" customFormat="1" ht="17.25" customHeight="1">
      <c r="A34" s="23"/>
      <c r="B34" s="27"/>
      <c r="C34" s="28"/>
      <c r="D34" s="28"/>
      <c r="E34" s="28"/>
      <c r="F34" s="28"/>
      <c r="G34" s="28"/>
      <c r="H34" s="28"/>
      <c r="I34" s="28"/>
      <c r="J34" s="28"/>
      <c r="K34" s="28"/>
      <c r="L34" s="23"/>
      <c r="M34" s="23"/>
      <c r="N34" s="23"/>
      <c r="O34" s="23"/>
      <c r="P34" s="23"/>
      <c r="Q34" s="23"/>
      <c r="R34" s="23"/>
      <c r="S34" s="23"/>
      <c r="T34" s="23"/>
      <c r="U34" s="23"/>
      <c r="V34" s="23"/>
      <c r="W34" s="23"/>
      <c r="X34" s="23"/>
      <c r="Y34" s="23"/>
      <c r="Z34" s="23"/>
      <c r="AA34" s="23"/>
      <c r="AB34" s="23"/>
      <c r="AC34" s="23"/>
      <c r="AD34" s="23"/>
      <c r="AE34" s="23"/>
      <c r="AF34" s="23"/>
      <c r="AG34" s="23"/>
      <c r="AH34" s="23"/>
    </row>
    <row r="35" spans="1:34" s="14" customFormat="1" ht="16.5" customHeight="1">
      <c r="A35" s="23"/>
      <c r="B35" s="29" t="s">
        <v>106</v>
      </c>
      <c r="C35" s="30"/>
      <c r="D35" s="30"/>
      <c r="E35" s="30"/>
      <c r="F35" s="30"/>
      <c r="G35" s="30"/>
      <c r="H35" s="30"/>
      <c r="I35" s="30"/>
      <c r="J35" s="30"/>
      <c r="K35" s="30"/>
      <c r="L35" s="23"/>
      <c r="M35" s="23"/>
      <c r="N35" s="23"/>
      <c r="O35" s="23"/>
      <c r="P35" s="23"/>
      <c r="Q35" s="23"/>
      <c r="R35" s="23"/>
      <c r="S35" s="23"/>
      <c r="T35" s="23"/>
      <c r="U35" s="23"/>
      <c r="V35" s="23"/>
      <c r="W35" s="23"/>
      <c r="X35" s="23"/>
      <c r="Y35" s="23"/>
      <c r="Z35" s="23"/>
      <c r="AA35" s="23"/>
      <c r="AB35" s="23"/>
      <c r="AC35" s="23"/>
      <c r="AD35" s="23"/>
      <c r="AE35" s="23"/>
      <c r="AF35" s="23"/>
      <c r="AG35" s="23"/>
      <c r="AH35" s="23"/>
    </row>
    <row r="36" spans="1:34" s="14" customFormat="1" ht="28.5" customHeight="1">
      <c r="A36" s="23"/>
      <c r="B36" s="25" t="s">
        <v>80</v>
      </c>
      <c r="C36" s="26" t="s">
        <v>81</v>
      </c>
      <c r="D36" s="219" t="s">
        <v>82</v>
      </c>
      <c r="E36" s="219"/>
      <c r="F36" s="219" t="s">
        <v>83</v>
      </c>
      <c r="G36" s="219"/>
      <c r="H36" s="219" t="s">
        <v>84</v>
      </c>
      <c r="I36" s="219"/>
      <c r="J36" s="220"/>
      <c r="K36" s="220"/>
      <c r="L36" s="23"/>
      <c r="M36" s="23"/>
      <c r="N36" s="23"/>
      <c r="O36" s="23"/>
      <c r="P36" s="23"/>
      <c r="Q36" s="23"/>
      <c r="R36" s="23"/>
      <c r="S36" s="23"/>
      <c r="T36" s="23"/>
      <c r="U36" s="23"/>
      <c r="V36" s="23"/>
      <c r="W36" s="23"/>
      <c r="X36" s="23"/>
      <c r="Y36" s="23"/>
      <c r="Z36" s="23"/>
      <c r="AA36" s="23"/>
      <c r="AB36" s="23"/>
      <c r="AC36" s="23"/>
      <c r="AD36" s="23"/>
      <c r="AE36" s="23"/>
      <c r="AF36" s="23"/>
      <c r="AG36" s="23"/>
      <c r="AH36" s="23"/>
    </row>
    <row r="37" spans="1:34" s="14" customFormat="1" ht="45" customHeight="1">
      <c r="A37" s="23"/>
      <c r="B37" s="67"/>
      <c r="C37" s="67"/>
      <c r="D37" s="36" t="s">
        <v>94</v>
      </c>
      <c r="E37" s="37" t="s">
        <v>95</v>
      </c>
      <c r="F37" s="43" t="s">
        <v>94</v>
      </c>
      <c r="G37" s="148" t="s">
        <v>95</v>
      </c>
      <c r="H37" s="36" t="s">
        <v>94</v>
      </c>
      <c r="I37" s="37" t="s">
        <v>95</v>
      </c>
      <c r="J37" s="154"/>
      <c r="K37" s="155"/>
      <c r="L37" s="23"/>
      <c r="M37" s="23"/>
      <c r="N37" s="23"/>
      <c r="O37" s="23"/>
      <c r="P37" s="23"/>
      <c r="Q37" s="23"/>
      <c r="R37" s="23"/>
      <c r="S37" s="23"/>
      <c r="T37" s="23"/>
      <c r="U37" s="23"/>
      <c r="V37" s="23"/>
      <c r="W37" s="23"/>
      <c r="X37" s="23"/>
      <c r="Y37" s="23"/>
      <c r="Z37" s="23"/>
      <c r="AA37" s="23"/>
      <c r="AB37" s="23"/>
      <c r="AC37" s="23"/>
      <c r="AD37" s="23"/>
      <c r="AE37" s="23"/>
      <c r="AF37" s="23"/>
      <c r="AG37" s="23"/>
      <c r="AH37" s="23"/>
    </row>
    <row r="38" spans="1:34" s="14" customFormat="1" ht="14.25">
      <c r="A38" s="23"/>
      <c r="B38" s="53" t="s">
        <v>107</v>
      </c>
      <c r="C38" s="53"/>
      <c r="D38" s="53"/>
      <c r="E38" s="53"/>
      <c r="F38" s="53"/>
      <c r="G38" s="53"/>
      <c r="H38" s="53"/>
      <c r="I38" s="53"/>
      <c r="J38" s="168"/>
      <c r="K38" s="168"/>
      <c r="L38" s="23"/>
      <c r="M38" s="23"/>
      <c r="N38" s="23"/>
      <c r="O38" s="23"/>
      <c r="P38" s="23"/>
      <c r="Q38" s="23"/>
      <c r="R38" s="23"/>
      <c r="S38" s="23"/>
      <c r="T38" s="23"/>
      <c r="U38" s="23"/>
      <c r="V38" s="23"/>
      <c r="W38" s="23"/>
      <c r="X38" s="23"/>
      <c r="Y38" s="23"/>
      <c r="Z38" s="23"/>
      <c r="AA38" s="23"/>
      <c r="AB38" s="23"/>
      <c r="AC38" s="23"/>
      <c r="AD38" s="23"/>
      <c r="AE38" s="23"/>
      <c r="AF38" s="23"/>
      <c r="AG38" s="23"/>
      <c r="AH38" s="23"/>
    </row>
    <row r="39" spans="1:34" s="14" customFormat="1" ht="15">
      <c r="A39" s="23"/>
      <c r="B39" s="27" t="s">
        <v>87</v>
      </c>
      <c r="C39" s="28" t="s">
        <v>108</v>
      </c>
      <c r="D39" s="55">
        <v>69</v>
      </c>
      <c r="E39" s="56">
        <f>D39/AVERAGE(D17,F17)</f>
        <v>0.27111984282907664</v>
      </c>
      <c r="F39" s="149">
        <v>85</v>
      </c>
      <c r="G39" s="137">
        <f>F39/AVERAGE(F17,H17)</f>
        <v>0.33398821218074654</v>
      </c>
      <c r="H39" s="158">
        <v>103</v>
      </c>
      <c r="I39" s="163"/>
      <c r="J39" s="149"/>
      <c r="K39" s="137"/>
      <c r="L39" s="23"/>
      <c r="M39" s="23"/>
      <c r="N39" s="23"/>
      <c r="O39" s="23"/>
      <c r="P39" s="23"/>
      <c r="Q39" s="23"/>
      <c r="R39" s="23"/>
      <c r="S39" s="23"/>
      <c r="T39" s="23"/>
      <c r="U39" s="23"/>
      <c r="V39" s="23"/>
      <c r="W39" s="23"/>
      <c r="X39" s="23"/>
      <c r="Y39" s="23"/>
      <c r="Z39" s="23"/>
      <c r="AA39" s="23"/>
      <c r="AB39" s="23"/>
      <c r="AC39" s="23"/>
      <c r="AD39" s="23"/>
      <c r="AE39" s="23"/>
      <c r="AF39" s="23"/>
      <c r="AG39" s="23"/>
      <c r="AH39" s="23"/>
    </row>
    <row r="40" spans="1:34" s="14" customFormat="1" ht="15">
      <c r="A40" s="23"/>
      <c r="B40" s="68" t="s">
        <v>87</v>
      </c>
      <c r="C40" s="69" t="s">
        <v>109</v>
      </c>
      <c r="D40" s="38">
        <v>41</v>
      </c>
      <c r="E40" s="39">
        <f>D40/AVERAGE(G17,E17)</f>
        <v>0.16872427983539096</v>
      </c>
      <c r="F40" s="147">
        <v>71</v>
      </c>
      <c r="G40" s="139">
        <f>F40/AVERAGE(I17,G17)</f>
        <v>0.2834331337325349</v>
      </c>
      <c r="H40" s="159">
        <v>133</v>
      </c>
      <c r="I40" s="164"/>
      <c r="J40" s="149"/>
      <c r="K40" s="137"/>
      <c r="L40" s="23"/>
      <c r="M40" s="23"/>
      <c r="N40" s="23"/>
      <c r="O40" s="23"/>
      <c r="P40" s="23"/>
      <c r="Q40" s="23"/>
      <c r="R40" s="23"/>
      <c r="S40" s="23"/>
      <c r="T40" s="23"/>
      <c r="U40" s="23"/>
      <c r="V40" s="23"/>
      <c r="W40" s="23"/>
      <c r="X40" s="23"/>
      <c r="Y40" s="23"/>
      <c r="Z40" s="23"/>
      <c r="AA40" s="23"/>
      <c r="AB40" s="23"/>
      <c r="AC40" s="23"/>
      <c r="AD40" s="23"/>
      <c r="AE40" s="23"/>
      <c r="AF40" s="23"/>
      <c r="AG40" s="23"/>
      <c r="AH40" s="23"/>
    </row>
    <row r="41" spans="1:34" s="14" customFormat="1" ht="14.25">
      <c r="A41" s="23"/>
      <c r="B41" s="51" t="s">
        <v>110</v>
      </c>
      <c r="C41" s="52"/>
      <c r="D41" s="53"/>
      <c r="E41" s="53"/>
      <c r="F41" s="53"/>
      <c r="G41" s="53"/>
      <c r="H41" s="54"/>
      <c r="I41" s="54"/>
      <c r="J41" s="168"/>
      <c r="K41" s="168"/>
      <c r="L41" s="23"/>
      <c r="M41" s="23"/>
      <c r="N41" s="23"/>
      <c r="O41" s="23"/>
      <c r="P41" s="23"/>
      <c r="Q41" s="23"/>
      <c r="R41" s="23"/>
      <c r="S41" s="23"/>
      <c r="T41" s="23"/>
      <c r="U41" s="23"/>
      <c r="V41" s="23"/>
      <c r="W41" s="23"/>
      <c r="X41" s="23"/>
      <c r="Y41" s="23"/>
      <c r="Z41" s="23"/>
      <c r="AA41" s="23"/>
      <c r="AB41" s="23"/>
      <c r="AC41" s="23"/>
      <c r="AD41" s="23"/>
      <c r="AE41" s="23"/>
      <c r="AF41" s="23"/>
      <c r="AG41" s="23"/>
      <c r="AH41" s="23"/>
    </row>
    <row r="42" spans="1:34" s="14" customFormat="1" ht="14.25">
      <c r="A42" s="23"/>
      <c r="B42" s="27" t="s">
        <v>87</v>
      </c>
      <c r="C42" s="70" t="s">
        <v>100</v>
      </c>
      <c r="D42" s="49">
        <v>40</v>
      </c>
      <c r="E42" s="57">
        <f>D42/AVERAGE((D17+E17),(F17+G17))</f>
        <v>0.08040201005025126</v>
      </c>
      <c r="F42" s="140">
        <v>61</v>
      </c>
      <c r="G42" s="150">
        <f>F42/AVERAGE((F17+G17),(H17+I17))</f>
        <v>0.12079207920792079</v>
      </c>
      <c r="H42" s="160">
        <v>75</v>
      </c>
      <c r="I42" s="165"/>
      <c r="J42" s="140"/>
      <c r="K42" s="150"/>
      <c r="L42" s="23"/>
      <c r="M42" s="23"/>
      <c r="N42" s="23"/>
      <c r="O42" s="23"/>
      <c r="P42" s="23"/>
      <c r="Q42" s="23"/>
      <c r="R42" s="23"/>
      <c r="S42" s="23"/>
      <c r="T42" s="23"/>
      <c r="U42" s="23"/>
      <c r="V42" s="23"/>
      <c r="W42" s="23"/>
      <c r="X42" s="23"/>
      <c r="Y42" s="23"/>
      <c r="Z42" s="23"/>
      <c r="AA42" s="23"/>
      <c r="AB42" s="23"/>
      <c r="AC42" s="23"/>
      <c r="AD42" s="23"/>
      <c r="AE42" s="23"/>
      <c r="AF42" s="23"/>
      <c r="AG42" s="23"/>
      <c r="AH42" s="23"/>
    </row>
    <row r="43" spans="1:34" s="14" customFormat="1" ht="14.25">
      <c r="A43" s="23"/>
      <c r="B43" s="71" t="s">
        <v>87</v>
      </c>
      <c r="C43" s="72" t="s">
        <v>101</v>
      </c>
      <c r="D43" s="40">
        <v>48</v>
      </c>
      <c r="E43" s="41">
        <f>D43/AVERAGE((D17+E17),(F17+G17))</f>
        <v>0.0964824120603015</v>
      </c>
      <c r="F43" s="142">
        <v>71</v>
      </c>
      <c r="G43" s="151">
        <f>F43/AVERAGE((F17+G17),(H17+I17))</f>
        <v>0.1405940594059406</v>
      </c>
      <c r="H43" s="161">
        <v>99</v>
      </c>
      <c r="I43" s="166"/>
      <c r="J43" s="140"/>
      <c r="K43" s="150"/>
      <c r="L43" s="23"/>
      <c r="M43" s="23"/>
      <c r="N43" s="23"/>
      <c r="O43" s="23"/>
      <c r="P43" s="23"/>
      <c r="Q43" s="23"/>
      <c r="R43" s="23"/>
      <c r="S43" s="23"/>
      <c r="T43" s="23"/>
      <c r="U43" s="23"/>
      <c r="V43" s="23"/>
      <c r="W43" s="23"/>
      <c r="X43" s="23"/>
      <c r="Y43" s="23"/>
      <c r="Z43" s="23"/>
      <c r="AA43" s="23"/>
      <c r="AB43" s="23"/>
      <c r="AC43" s="23"/>
      <c r="AD43" s="23"/>
      <c r="AE43" s="23"/>
      <c r="AF43" s="23"/>
      <c r="AG43" s="23"/>
      <c r="AH43" s="23"/>
    </row>
    <row r="44" spans="1:34" s="14" customFormat="1" ht="14.25">
      <c r="A44" s="23"/>
      <c r="B44" s="73" t="s">
        <v>87</v>
      </c>
      <c r="C44" s="74" t="s">
        <v>102</v>
      </c>
      <c r="D44" s="42">
        <v>22</v>
      </c>
      <c r="E44" s="33">
        <f>D44/AVERAGE((D19+E19),(F19+G19))</f>
        <v>0.0449438202247191</v>
      </c>
      <c r="F44" s="144">
        <v>24</v>
      </c>
      <c r="G44" s="152">
        <f>F44/AVERAGE((F19+G19),(H19+I19))</f>
        <v>0.04923076923076923</v>
      </c>
      <c r="H44" s="162">
        <v>62</v>
      </c>
      <c r="I44" s="167"/>
      <c r="J44" s="140"/>
      <c r="K44" s="150"/>
      <c r="L44" s="23"/>
      <c r="M44" s="23"/>
      <c r="N44" s="23"/>
      <c r="O44" s="23"/>
      <c r="P44" s="23"/>
      <c r="Q44" s="23"/>
      <c r="R44" s="23"/>
      <c r="S44" s="23"/>
      <c r="T44" s="23"/>
      <c r="U44" s="23"/>
      <c r="V44" s="23"/>
      <c r="W44" s="23"/>
      <c r="X44" s="23"/>
      <c r="Y44" s="23"/>
      <c r="Z44" s="23"/>
      <c r="AA44" s="23"/>
      <c r="AB44" s="23"/>
      <c r="AC44" s="23"/>
      <c r="AD44" s="23"/>
      <c r="AE44" s="23"/>
      <c r="AF44" s="23"/>
      <c r="AG44" s="23"/>
      <c r="AH44" s="23"/>
    </row>
    <row r="45" spans="1:34" s="14" customFormat="1" ht="14.25">
      <c r="A45" s="23"/>
      <c r="B45" s="51" t="s">
        <v>111</v>
      </c>
      <c r="C45" s="52"/>
      <c r="D45" s="53"/>
      <c r="E45" s="53"/>
      <c r="F45" s="53"/>
      <c r="G45" s="53"/>
      <c r="H45" s="54"/>
      <c r="I45" s="54"/>
      <c r="J45" s="168"/>
      <c r="K45" s="168"/>
      <c r="L45" s="23"/>
      <c r="M45" s="23"/>
      <c r="N45" s="23"/>
      <c r="O45" s="23"/>
      <c r="P45" s="23"/>
      <c r="Q45" s="23"/>
      <c r="R45" s="23"/>
      <c r="S45" s="23"/>
      <c r="T45" s="23"/>
      <c r="U45" s="23"/>
      <c r="V45" s="23"/>
      <c r="W45" s="23"/>
      <c r="X45" s="23"/>
      <c r="Y45" s="23"/>
      <c r="Z45" s="23"/>
      <c r="AA45" s="23"/>
      <c r="AB45" s="23"/>
      <c r="AC45" s="23"/>
      <c r="AD45" s="23"/>
      <c r="AE45" s="23"/>
      <c r="AF45" s="23"/>
      <c r="AG45" s="23"/>
      <c r="AH45" s="23"/>
    </row>
    <row r="46" spans="1:34" s="14" customFormat="1" ht="14.25">
      <c r="A46" s="23"/>
      <c r="B46" s="27" t="s">
        <v>87</v>
      </c>
      <c r="C46" s="70" t="s">
        <v>104</v>
      </c>
      <c r="D46" s="49">
        <v>98</v>
      </c>
      <c r="E46" s="50">
        <f>D46/AVERAGE((D17+E17),(F17+G17))</f>
        <v>0.19698492462311556</v>
      </c>
      <c r="F46" s="140">
        <v>137</v>
      </c>
      <c r="G46" s="146">
        <f>F46/AVERAGE((F17+G17),(H17+I17))</f>
        <v>0.2712871287128713</v>
      </c>
      <c r="H46" s="160">
        <v>206</v>
      </c>
      <c r="I46" s="59"/>
      <c r="J46" s="140"/>
      <c r="K46" s="146"/>
      <c r="L46" s="23"/>
      <c r="M46" s="23"/>
      <c r="N46" s="23"/>
      <c r="O46" s="23"/>
      <c r="P46" s="23"/>
      <c r="Q46" s="23"/>
      <c r="R46" s="23"/>
      <c r="S46" s="23"/>
      <c r="T46" s="23"/>
      <c r="U46" s="23"/>
      <c r="V46" s="23"/>
      <c r="W46" s="23"/>
      <c r="X46" s="23"/>
      <c r="Y46" s="23"/>
      <c r="Z46" s="23"/>
      <c r="AA46" s="23"/>
      <c r="AB46" s="23"/>
      <c r="AC46" s="23"/>
      <c r="AD46" s="23"/>
      <c r="AE46" s="23"/>
      <c r="AF46" s="23"/>
      <c r="AG46" s="23"/>
      <c r="AH46" s="23"/>
    </row>
    <row r="47" spans="1:34" s="14" customFormat="1" ht="15" customHeight="1">
      <c r="A47" s="23"/>
      <c r="B47" s="68" t="s">
        <v>87</v>
      </c>
      <c r="C47" s="69" t="s">
        <v>105</v>
      </c>
      <c r="D47" s="38">
        <v>12</v>
      </c>
      <c r="E47" s="39">
        <f>D47/AVERAGE((D17+E17),(F17+G17))</f>
        <v>0.024120603015075376</v>
      </c>
      <c r="F47" s="147">
        <v>19</v>
      </c>
      <c r="G47" s="139">
        <f>F47/AVERAGE((F17+G17),(H17+I17))</f>
        <v>0.03762376237623762</v>
      </c>
      <c r="H47" s="159">
        <v>30</v>
      </c>
      <c r="I47" s="46"/>
      <c r="J47" s="149"/>
      <c r="K47" s="137"/>
      <c r="L47" s="23"/>
      <c r="M47" s="23"/>
      <c r="N47" s="23"/>
      <c r="O47" s="23"/>
      <c r="P47" s="23"/>
      <c r="Q47" s="23"/>
      <c r="R47" s="23"/>
      <c r="S47" s="23"/>
      <c r="T47" s="23"/>
      <c r="U47" s="23"/>
      <c r="V47" s="23"/>
      <c r="W47" s="23"/>
      <c r="X47" s="23"/>
      <c r="Y47" s="23"/>
      <c r="Z47" s="23"/>
      <c r="AA47" s="23"/>
      <c r="AB47" s="23"/>
      <c r="AC47" s="23"/>
      <c r="AD47" s="23"/>
      <c r="AE47" s="23"/>
      <c r="AF47" s="23"/>
      <c r="AG47" s="23"/>
      <c r="AH47" s="23"/>
    </row>
    <row r="48" spans="1:34" ht="14.25">
      <c r="A48" s="6"/>
      <c r="B48" s="128" t="s">
        <v>112</v>
      </c>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row>
    <row r="49" spans="1:34" ht="14.25">
      <c r="A49" s="6"/>
      <c r="B49" s="128"/>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row>
    <row r="50" spans="1:34" ht="17.25" customHeight="1">
      <c r="A50" s="6"/>
      <c r="B50" s="6"/>
      <c r="C50" s="221" t="s">
        <v>113</v>
      </c>
      <c r="D50" s="221"/>
      <c r="E50" s="221"/>
      <c r="F50" s="221"/>
      <c r="G50" s="221"/>
      <c r="H50" s="221"/>
      <c r="I50" s="221"/>
      <c r="J50" s="221"/>
      <c r="K50" s="221"/>
      <c r="L50" s="221"/>
      <c r="M50" s="221"/>
      <c r="N50" s="221"/>
      <c r="O50" s="221"/>
      <c r="P50" s="221"/>
      <c r="Q50" s="221"/>
      <c r="R50" s="221"/>
      <c r="S50" s="221"/>
      <c r="T50" s="221"/>
      <c r="U50" s="221"/>
      <c r="V50" s="221"/>
      <c r="W50" s="221"/>
      <c r="X50" s="221"/>
      <c r="Y50" s="221"/>
      <c r="Z50" s="6"/>
      <c r="AA50" s="6"/>
      <c r="AB50" s="6"/>
      <c r="AC50" s="6"/>
      <c r="AD50" s="6"/>
      <c r="AE50" s="6"/>
      <c r="AF50" s="6"/>
      <c r="AG50" s="6"/>
      <c r="AH50" s="6"/>
    </row>
    <row r="51" spans="1:34" ht="22.5" customHeight="1">
      <c r="A51" s="6"/>
      <c r="B51" s="6"/>
      <c r="C51" s="80" t="s">
        <v>114</v>
      </c>
      <c r="D51" s="80"/>
      <c r="E51" s="80"/>
      <c r="F51" s="222" t="s">
        <v>115</v>
      </c>
      <c r="G51" s="222"/>
      <c r="H51" s="222"/>
      <c r="I51" s="222"/>
      <c r="J51" s="222"/>
      <c r="K51" s="222"/>
      <c r="L51" s="222"/>
      <c r="M51" s="222"/>
      <c r="N51" s="222"/>
      <c r="O51" s="223" t="s">
        <v>116</v>
      </c>
      <c r="P51" s="222"/>
      <c r="Q51" s="222"/>
      <c r="R51" s="222"/>
      <c r="S51" s="222"/>
      <c r="T51" s="222"/>
      <c r="U51" s="222"/>
      <c r="V51" s="222"/>
      <c r="W51" s="222"/>
      <c r="X51" s="223" t="s">
        <v>117</v>
      </c>
      <c r="Y51" s="222"/>
      <c r="Z51" s="222"/>
      <c r="AA51" s="222"/>
      <c r="AB51" s="222"/>
      <c r="AC51" s="222"/>
      <c r="AD51" s="222"/>
      <c r="AE51" s="222"/>
      <c r="AF51" s="222"/>
      <c r="AG51" s="6"/>
      <c r="AH51" s="6"/>
    </row>
    <row r="52" spans="1:34" ht="14.25">
      <c r="A52" s="6"/>
      <c r="B52" s="6"/>
      <c r="C52" s="224" t="s">
        <v>118</v>
      </c>
      <c r="D52" s="129"/>
      <c r="E52" s="129"/>
      <c r="F52" s="225" t="s">
        <v>119</v>
      </c>
      <c r="G52" s="225"/>
      <c r="H52" s="225"/>
      <c r="I52" s="226" t="s">
        <v>120</v>
      </c>
      <c r="J52" s="226"/>
      <c r="K52" s="226"/>
      <c r="L52" s="227" t="s">
        <v>121</v>
      </c>
      <c r="M52" s="228"/>
      <c r="N52" s="229"/>
      <c r="O52" s="230" t="s">
        <v>119</v>
      </c>
      <c r="P52" s="231"/>
      <c r="Q52" s="232"/>
      <c r="R52" s="226" t="s">
        <v>120</v>
      </c>
      <c r="S52" s="226"/>
      <c r="T52" s="226"/>
      <c r="U52" s="234" t="s">
        <v>121</v>
      </c>
      <c r="V52" s="234"/>
      <c r="W52" s="234"/>
      <c r="X52" s="233" t="s">
        <v>119</v>
      </c>
      <c r="Y52" s="225"/>
      <c r="Z52" s="225"/>
      <c r="AA52" s="226" t="s">
        <v>120</v>
      </c>
      <c r="AB52" s="226"/>
      <c r="AC52" s="226"/>
      <c r="AD52" s="234" t="s">
        <v>121</v>
      </c>
      <c r="AE52" s="234"/>
      <c r="AF52" s="234"/>
      <c r="AG52" s="6"/>
      <c r="AH52" s="6"/>
    </row>
    <row r="53" spans="1:34" ht="45" customHeight="1">
      <c r="A53" s="6"/>
      <c r="B53" s="6"/>
      <c r="C53" s="224"/>
      <c r="D53" s="129"/>
      <c r="E53" s="129"/>
      <c r="F53" s="109" t="s">
        <v>122</v>
      </c>
      <c r="G53" s="109" t="s">
        <v>123</v>
      </c>
      <c r="H53" s="109" t="s">
        <v>124</v>
      </c>
      <c r="I53" s="110" t="s">
        <v>122</v>
      </c>
      <c r="J53" s="110" t="s">
        <v>123</v>
      </c>
      <c r="K53" s="110" t="s">
        <v>124</v>
      </c>
      <c r="L53" s="111" t="s">
        <v>122</v>
      </c>
      <c r="M53" s="111" t="s">
        <v>123</v>
      </c>
      <c r="N53" s="131" t="s">
        <v>124</v>
      </c>
      <c r="O53" s="132" t="s">
        <v>122</v>
      </c>
      <c r="P53" s="109" t="s">
        <v>123</v>
      </c>
      <c r="Q53" s="109" t="s">
        <v>124</v>
      </c>
      <c r="R53" s="110" t="s">
        <v>122</v>
      </c>
      <c r="S53" s="110" t="s">
        <v>123</v>
      </c>
      <c r="T53" s="110" t="s">
        <v>124</v>
      </c>
      <c r="U53" s="111" t="s">
        <v>122</v>
      </c>
      <c r="V53" s="111" t="s">
        <v>123</v>
      </c>
      <c r="W53" s="111" t="s">
        <v>124</v>
      </c>
      <c r="X53" s="132" t="s">
        <v>122</v>
      </c>
      <c r="Y53" s="109" t="s">
        <v>123</v>
      </c>
      <c r="Z53" s="109" t="s">
        <v>124</v>
      </c>
      <c r="AA53" s="110" t="s">
        <v>122</v>
      </c>
      <c r="AB53" s="110" t="s">
        <v>123</v>
      </c>
      <c r="AC53" s="110" t="s">
        <v>124</v>
      </c>
      <c r="AD53" s="111" t="s">
        <v>122</v>
      </c>
      <c r="AE53" s="111" t="s">
        <v>123</v>
      </c>
      <c r="AF53" s="111" t="s">
        <v>124</v>
      </c>
      <c r="AG53" s="6"/>
      <c r="AH53" s="6"/>
    </row>
    <row r="54" spans="1:34" ht="14.25">
      <c r="A54" s="6"/>
      <c r="B54" s="6"/>
      <c r="C54" s="63" t="s">
        <v>125</v>
      </c>
      <c r="D54" s="63"/>
      <c r="E54" s="63"/>
      <c r="F54" s="114">
        <v>2</v>
      </c>
      <c r="G54" s="114">
        <v>4</v>
      </c>
      <c r="H54" s="115">
        <v>1.16</v>
      </c>
      <c r="I54" s="48"/>
      <c r="J54" s="48"/>
      <c r="K54" s="116"/>
      <c r="L54" s="47">
        <v>2</v>
      </c>
      <c r="M54" s="47">
        <v>4</v>
      </c>
      <c r="N54" s="117">
        <v>1.16</v>
      </c>
      <c r="O54" s="133">
        <v>1</v>
      </c>
      <c r="P54" s="114">
        <v>5</v>
      </c>
      <c r="Q54" s="115">
        <v>0.69</v>
      </c>
      <c r="R54" s="48" t="s">
        <v>126</v>
      </c>
      <c r="S54" s="48" t="s">
        <v>126</v>
      </c>
      <c r="T54" s="116" t="s">
        <v>126</v>
      </c>
      <c r="U54" s="47" t="s">
        <v>126</v>
      </c>
      <c r="V54" s="47" t="s">
        <v>126</v>
      </c>
      <c r="W54" s="117" t="s">
        <v>126</v>
      </c>
      <c r="X54" s="133" t="s">
        <v>126</v>
      </c>
      <c r="Y54" s="114">
        <v>4</v>
      </c>
      <c r="Z54" s="114" t="s">
        <v>126</v>
      </c>
      <c r="AA54" s="48" t="s">
        <v>126</v>
      </c>
      <c r="AB54" s="48" t="s">
        <v>126</v>
      </c>
      <c r="AC54" s="48" t="s">
        <v>126</v>
      </c>
      <c r="AD54" s="47" t="s">
        <v>126</v>
      </c>
      <c r="AE54" s="47" t="s">
        <v>126</v>
      </c>
      <c r="AF54" s="47" t="s">
        <v>126</v>
      </c>
      <c r="AG54" s="6"/>
      <c r="AH54" s="6"/>
    </row>
    <row r="55" spans="1:34" ht="14.25">
      <c r="A55" s="6"/>
      <c r="B55" s="6"/>
      <c r="C55" s="63" t="s">
        <v>127</v>
      </c>
      <c r="D55" s="63"/>
      <c r="E55" s="63"/>
      <c r="F55" s="114">
        <f>I55+L55</f>
        <v>10</v>
      </c>
      <c r="G55" s="114">
        <f t="shared" si="4" ref="G55:G59">J55+M55</f>
        <v>27</v>
      </c>
      <c r="H55" s="115">
        <v>0.945945946</v>
      </c>
      <c r="I55" s="48">
        <v>7</v>
      </c>
      <c r="J55" s="48">
        <v>17</v>
      </c>
      <c r="K55" s="116">
        <v>0.96</v>
      </c>
      <c r="L55" s="47">
        <v>3</v>
      </c>
      <c r="M55" s="47">
        <v>10</v>
      </c>
      <c r="N55" s="117">
        <v>0.92</v>
      </c>
      <c r="O55" s="133">
        <v>10</v>
      </c>
      <c r="P55" s="114">
        <v>28</v>
      </c>
      <c r="Q55" s="115">
        <v>0.89</v>
      </c>
      <c r="R55" s="48">
        <v>7</v>
      </c>
      <c r="S55" s="48">
        <v>17</v>
      </c>
      <c r="T55" s="116">
        <v>0.99</v>
      </c>
      <c r="U55" s="47">
        <v>3</v>
      </c>
      <c r="V55" s="47">
        <v>11</v>
      </c>
      <c r="W55" s="117">
        <v>0.93</v>
      </c>
      <c r="X55" s="133">
        <v>10</v>
      </c>
      <c r="Y55" s="114">
        <v>31</v>
      </c>
      <c r="Z55" s="114"/>
      <c r="AA55" s="48">
        <v>7</v>
      </c>
      <c r="AB55" s="48">
        <v>18</v>
      </c>
      <c r="AC55" s="116">
        <v>1</v>
      </c>
      <c r="AD55" s="47">
        <v>3</v>
      </c>
      <c r="AE55" s="47">
        <v>13</v>
      </c>
      <c r="AF55" s="117">
        <v>1</v>
      </c>
      <c r="AG55" s="6"/>
      <c r="AH55" s="6"/>
    </row>
    <row r="56" spans="1:34" ht="14.25">
      <c r="A56" s="6"/>
      <c r="B56" s="6"/>
      <c r="C56" s="63" t="s">
        <v>128</v>
      </c>
      <c r="D56" s="63"/>
      <c r="E56" s="63"/>
      <c r="F56" s="114">
        <f t="shared" si="5" ref="F56:F59">I56+L56</f>
        <v>88</v>
      </c>
      <c r="G56" s="114">
        <f t="shared" si="4"/>
        <v>95</v>
      </c>
      <c r="H56" s="115">
        <v>0.966229508</v>
      </c>
      <c r="I56" s="48">
        <v>83</v>
      </c>
      <c r="J56" s="48">
        <v>88</v>
      </c>
      <c r="K56" s="116">
        <v>0.98</v>
      </c>
      <c r="L56" s="47">
        <v>5</v>
      </c>
      <c r="M56" s="47">
        <v>7</v>
      </c>
      <c r="N56" s="117">
        <v>0.77</v>
      </c>
      <c r="O56" s="133">
        <v>89</v>
      </c>
      <c r="P56" s="114">
        <v>85</v>
      </c>
      <c r="Q56" s="115">
        <v>0.94</v>
      </c>
      <c r="R56" s="48">
        <v>86</v>
      </c>
      <c r="S56" s="48">
        <v>79</v>
      </c>
      <c r="T56" s="116">
        <v>0.97</v>
      </c>
      <c r="U56" s="47">
        <v>3</v>
      </c>
      <c r="V56" s="47">
        <v>6</v>
      </c>
      <c r="W56" s="117">
        <v>0.74</v>
      </c>
      <c r="X56" s="133">
        <v>77</v>
      </c>
      <c r="Y56" s="114">
        <v>86</v>
      </c>
      <c r="Z56" s="114"/>
      <c r="AA56" s="48">
        <v>76</v>
      </c>
      <c r="AB56" s="48">
        <v>83</v>
      </c>
      <c r="AC56" s="116">
        <v>1</v>
      </c>
      <c r="AD56" s="47">
        <v>1</v>
      </c>
      <c r="AE56" s="47">
        <v>3</v>
      </c>
      <c r="AF56" s="117">
        <v>1</v>
      </c>
      <c r="AG56" s="6"/>
      <c r="AH56" s="6"/>
    </row>
    <row r="57" spans="1:34" ht="14.25">
      <c r="A57" s="6"/>
      <c r="B57" s="6"/>
      <c r="C57" s="63" t="s">
        <v>129</v>
      </c>
      <c r="D57" s="63"/>
      <c r="E57" s="63"/>
      <c r="F57" s="114">
        <f t="shared" si="5"/>
        <v>120</v>
      </c>
      <c r="G57" s="114">
        <f t="shared" si="4"/>
        <v>86</v>
      </c>
      <c r="H57" s="115">
        <v>0.992427184</v>
      </c>
      <c r="I57" s="48">
        <v>107</v>
      </c>
      <c r="J57" s="48">
        <v>73</v>
      </c>
      <c r="K57" s="116">
        <v>1</v>
      </c>
      <c r="L57" s="47">
        <v>13</v>
      </c>
      <c r="M57" s="47">
        <v>13</v>
      </c>
      <c r="N57" s="117">
        <v>0.94</v>
      </c>
      <c r="O57" s="133">
        <v>98</v>
      </c>
      <c r="P57" s="114">
        <v>77</v>
      </c>
      <c r="Q57" s="115">
        <v>1</v>
      </c>
      <c r="R57" s="48">
        <v>98</v>
      </c>
      <c r="S57" s="48">
        <v>77</v>
      </c>
      <c r="T57" s="116">
        <v>1</v>
      </c>
      <c r="U57" s="47" t="s">
        <v>130</v>
      </c>
      <c r="V57" s="47" t="s">
        <v>130</v>
      </c>
      <c r="W57" s="117" t="s">
        <v>126</v>
      </c>
      <c r="X57" s="133">
        <v>108</v>
      </c>
      <c r="Y57" s="114">
        <v>80</v>
      </c>
      <c r="Z57" s="114">
        <v>0.90</v>
      </c>
      <c r="AA57" s="48">
        <v>108</v>
      </c>
      <c r="AB57" s="48">
        <v>80</v>
      </c>
      <c r="AC57" s="48">
        <v>0.90</v>
      </c>
      <c r="AD57" s="47"/>
      <c r="AE57" s="47"/>
      <c r="AF57" s="47"/>
      <c r="AG57" s="6"/>
      <c r="AH57" s="6"/>
    </row>
    <row r="58" spans="1:34" ht="14.25">
      <c r="A58" s="6"/>
      <c r="B58" s="6"/>
      <c r="C58" s="63" t="s">
        <v>131</v>
      </c>
      <c r="D58" s="63"/>
      <c r="E58" s="63"/>
      <c r="F58" s="114">
        <f t="shared" si="5"/>
        <v>0</v>
      </c>
      <c r="G58" s="114">
        <f t="shared" si="4"/>
        <v>4</v>
      </c>
      <c r="H58" s="115" t="s">
        <v>132</v>
      </c>
      <c r="I58" s="48">
        <v>0</v>
      </c>
      <c r="J58" s="48">
        <v>4</v>
      </c>
      <c r="K58" s="116" t="s">
        <v>132</v>
      </c>
      <c r="L58" s="47"/>
      <c r="M58" s="47"/>
      <c r="N58" s="117"/>
      <c r="O58" s="133" t="s">
        <v>130</v>
      </c>
      <c r="P58" s="114">
        <v>4</v>
      </c>
      <c r="Q58" s="115" t="s">
        <v>126</v>
      </c>
      <c r="R58" s="48" t="s">
        <v>130</v>
      </c>
      <c r="S58" s="48">
        <v>4</v>
      </c>
      <c r="T58" s="116" t="s">
        <v>126</v>
      </c>
      <c r="U58" s="47" t="s">
        <v>130</v>
      </c>
      <c r="V58" s="47" t="s">
        <v>130</v>
      </c>
      <c r="W58" s="117" t="s">
        <v>126</v>
      </c>
      <c r="X58" s="133"/>
      <c r="Y58" s="114">
        <v>4</v>
      </c>
      <c r="Z58" s="114"/>
      <c r="AA58" s="48"/>
      <c r="AB58" s="48">
        <v>4</v>
      </c>
      <c r="AC58" s="48"/>
      <c r="AD58" s="47"/>
      <c r="AE58" s="47"/>
      <c r="AF58" s="47"/>
      <c r="AG58" s="6"/>
      <c r="AH58" s="6"/>
    </row>
    <row r="59" spans="1:34" ht="14.25">
      <c r="A59" s="6"/>
      <c r="B59" s="6"/>
      <c r="C59" s="63" t="s">
        <v>133</v>
      </c>
      <c r="D59" s="63"/>
      <c r="E59" s="63"/>
      <c r="F59" s="114">
        <f t="shared" si="5"/>
        <v>25</v>
      </c>
      <c r="G59" s="114">
        <f t="shared" si="4"/>
        <v>4</v>
      </c>
      <c r="H59" s="115">
        <v>0.98</v>
      </c>
      <c r="I59" s="48">
        <v>25</v>
      </c>
      <c r="J59" s="48">
        <v>4</v>
      </c>
      <c r="K59" s="116">
        <v>0.98</v>
      </c>
      <c r="L59" s="47"/>
      <c r="M59" s="47"/>
      <c r="N59" s="117"/>
      <c r="O59" s="133">
        <v>31</v>
      </c>
      <c r="P59" s="114">
        <v>19</v>
      </c>
      <c r="Q59" s="115">
        <v>0.92</v>
      </c>
      <c r="R59" s="48">
        <v>19</v>
      </c>
      <c r="S59" s="48">
        <v>7</v>
      </c>
      <c r="T59" s="116">
        <v>1.01</v>
      </c>
      <c r="U59" s="47">
        <v>12</v>
      </c>
      <c r="V59" s="47">
        <v>12</v>
      </c>
      <c r="W59" s="117">
        <v>1.01</v>
      </c>
      <c r="X59" s="133">
        <v>21</v>
      </c>
      <c r="Y59" s="114">
        <v>22</v>
      </c>
      <c r="Z59" s="114">
        <v>1</v>
      </c>
      <c r="AA59" s="48">
        <v>10</v>
      </c>
      <c r="AB59" s="48">
        <v>10</v>
      </c>
      <c r="AC59" s="48">
        <v>1</v>
      </c>
      <c r="AD59" s="47">
        <v>11</v>
      </c>
      <c r="AE59" s="47">
        <v>12</v>
      </c>
      <c r="AF59" s="47">
        <v>1.20</v>
      </c>
      <c r="AG59" s="6"/>
      <c r="AH59" s="6"/>
    </row>
    <row r="60" spans="1:34" ht="14.25">
      <c r="A60" s="6"/>
      <c r="B60" s="6"/>
      <c r="C60" s="18" t="s">
        <v>134</v>
      </c>
      <c r="D60" s="18"/>
      <c r="E60" s="18"/>
      <c r="F60" s="112">
        <f>SUM(F54:F59)</f>
        <v>245</v>
      </c>
      <c r="G60" s="112">
        <f>SUM(G54:G59)</f>
        <v>220</v>
      </c>
      <c r="H60" s="112"/>
      <c r="I60" s="112">
        <f>SUM(I54:I59)</f>
        <v>222</v>
      </c>
      <c r="J60" s="112">
        <f>SUM(J55:J59)</f>
        <v>186</v>
      </c>
      <c r="K60" s="113"/>
      <c r="L60" s="112">
        <f>SUM(L55:L59)</f>
        <v>21</v>
      </c>
      <c r="M60" s="112">
        <f>SUM(M54:M59)</f>
        <v>34</v>
      </c>
      <c r="N60" s="113"/>
      <c r="O60" s="134">
        <f>SUM(O54:O59)</f>
        <v>229</v>
      </c>
      <c r="P60" s="112">
        <f>SUM(P54:P59)</f>
        <v>218</v>
      </c>
      <c r="Q60" s="112"/>
      <c r="R60" s="112">
        <f>SUM(R54:R59)</f>
        <v>210</v>
      </c>
      <c r="S60" s="112">
        <f>SUM(S55:S59)</f>
        <v>184</v>
      </c>
      <c r="T60" s="113"/>
      <c r="U60" s="112">
        <f>SUM(U55:U59)</f>
        <v>18</v>
      </c>
      <c r="V60" s="112">
        <f>SUM(V54:V59)</f>
        <v>29</v>
      </c>
      <c r="W60" s="113"/>
      <c r="X60" s="134">
        <f>SUM(X54:X59)</f>
        <v>216</v>
      </c>
      <c r="Y60" s="112">
        <f>SUM(Y54:Y59)</f>
        <v>227</v>
      </c>
      <c r="Z60" s="112"/>
      <c r="AA60" s="112">
        <f>SUM(AA54:AA59)</f>
        <v>201</v>
      </c>
      <c r="AB60" s="112">
        <f>SUM(AB54:AB59)</f>
        <v>195</v>
      </c>
      <c r="AC60" s="112"/>
      <c r="AD60" s="112">
        <f>SUM(AD54:AD59)</f>
        <v>15</v>
      </c>
      <c r="AE60" s="112">
        <f>SUM(AE54:AE59)</f>
        <v>28</v>
      </c>
      <c r="AF60" s="112"/>
      <c r="AG60" s="6"/>
      <c r="AH60" s="6"/>
    </row>
    <row r="61" spans="1:34" ht="14.25">
      <c r="A61" s="6"/>
      <c r="B61" s="6"/>
      <c r="C61" s="31" t="s">
        <v>135</v>
      </c>
      <c r="D61" s="31"/>
      <c r="E61" s="31"/>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row>
    <row r="62" spans="1:34" ht="14.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row>
    <row r="63" spans="2:34" ht="14.25" hidden="1">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row>
  </sheetData>
  <sheetProtection sheet="1" objects="1" scenarios="1"/>
  <mergeCells count="26">
    <mergeCell ref="C50:Y50"/>
    <mergeCell ref="F51:N51"/>
    <mergeCell ref="O51:W51"/>
    <mergeCell ref="C52:C53"/>
    <mergeCell ref="F52:H52"/>
    <mergeCell ref="I52:K52"/>
    <mergeCell ref="L52:N52"/>
    <mergeCell ref="O52:Q52"/>
    <mergeCell ref="X51:AF51"/>
    <mergeCell ref="X52:Z52"/>
    <mergeCell ref="AA52:AC52"/>
    <mergeCell ref="AD52:AF52"/>
    <mergeCell ref="R52:T52"/>
    <mergeCell ref="U52:W52"/>
    <mergeCell ref="D12:E12"/>
    <mergeCell ref="D22:E22"/>
    <mergeCell ref="D36:E36"/>
    <mergeCell ref="J36:K36"/>
    <mergeCell ref="J22:K22"/>
    <mergeCell ref="J12:K12"/>
    <mergeCell ref="F12:G12"/>
    <mergeCell ref="F22:G22"/>
    <mergeCell ref="F36:G36"/>
    <mergeCell ref="H12:I12"/>
    <mergeCell ref="H22:I22"/>
    <mergeCell ref="H36:I36"/>
  </mergeCells>
  <pageMargins left="0.7" right="0.7" top="0.75" bottom="0.75" header="0.3" footer="0.3"/>
  <pageSetup horizontalDpi="1200" verticalDpi="1200" orientation="landscape" paperSize="8" scale="38" r:id="rId2"/>
  <ignoredErrors>
    <ignoredError sqref="G29 G43 E29 E43" formula="1"/>
  </ignoredError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E217BE8-A28D-4823-AC1A-C7BA4A60AC34}">
  <dimension ref="A1:F32"/>
  <sheetViews>
    <sheetView workbookViewId="0" topLeftCell="A1">
      <selection pane="topLeft" activeCell="A31" sqref="A31"/>
    </sheetView>
  </sheetViews>
  <sheetFormatPr defaultColWidth="0" defaultRowHeight="14.25" zeroHeight="1"/>
  <cols>
    <col min="1" max="1" width="9" customWidth="1"/>
    <col min="2" max="2" width="77" customWidth="1"/>
    <col min="3" max="5" width="14" customWidth="1"/>
    <col min="6" max="6" width="9" customWidth="1"/>
    <col min="7" max="8" width="0" hidden="1" customWidth="1"/>
    <col min="9" max="16384" width="9" hidden="1"/>
  </cols>
  <sheetData>
    <row r="1" spans="1:6" ht="14.25">
      <c r="A1" s="6"/>
      <c r="B1" s="6"/>
      <c r="C1" s="6"/>
      <c r="D1" s="6"/>
      <c r="E1" s="6"/>
      <c r="F1" s="6"/>
    </row>
    <row r="2" spans="1:6" ht="14.25">
      <c r="A2" s="6"/>
      <c r="B2" s="6"/>
      <c r="C2" s="6"/>
      <c r="D2" s="6"/>
      <c r="E2" s="6"/>
      <c r="F2" s="6"/>
    </row>
    <row r="3" spans="1:6" ht="14.25">
      <c r="A3" s="6"/>
      <c r="B3" s="6"/>
      <c r="C3" s="6"/>
      <c r="D3" s="6"/>
      <c r="E3" s="6"/>
      <c r="F3" s="6"/>
    </row>
    <row r="4" spans="1:6" ht="14.25">
      <c r="A4" s="6"/>
      <c r="B4" s="6"/>
      <c r="C4" s="6"/>
      <c r="D4" s="6"/>
      <c r="E4" s="6"/>
      <c r="F4" s="6"/>
    </row>
    <row r="5" spans="1:6" ht="14.25">
      <c r="A5" s="6"/>
      <c r="B5" s="19" t="s">
        <v>136</v>
      </c>
      <c r="C5" s="20" t="s">
        <v>7</v>
      </c>
      <c r="D5" s="20" t="s">
        <v>8</v>
      </c>
      <c r="E5" s="20" t="s">
        <v>137</v>
      </c>
      <c r="F5" s="6"/>
    </row>
    <row r="6" spans="1:6" ht="14.25">
      <c r="A6" s="6"/>
      <c r="B6" s="21" t="s">
        <v>138</v>
      </c>
      <c r="C6" s="22"/>
      <c r="D6" s="22"/>
      <c r="E6" s="22"/>
      <c r="F6" s="6"/>
    </row>
    <row r="7" spans="1:6" ht="14.25">
      <c r="A7" s="6"/>
      <c r="B7" s="8" t="s">
        <v>139</v>
      </c>
      <c r="C7" s="177">
        <v>200</v>
      </c>
      <c r="D7" s="5">
        <v>76</v>
      </c>
      <c r="E7" s="5">
        <v>182</v>
      </c>
      <c r="F7" s="6"/>
    </row>
    <row r="8" spans="1:6" ht="14.25">
      <c r="A8" s="6"/>
      <c r="B8" s="8" t="s">
        <v>140</v>
      </c>
      <c r="C8" s="173">
        <v>0</v>
      </c>
      <c r="D8" s="5">
        <v>0</v>
      </c>
      <c r="E8" s="5">
        <v>0</v>
      </c>
      <c r="F8" s="6"/>
    </row>
    <row r="9" spans="1:6" ht="15.75">
      <c r="A9" s="6"/>
      <c r="B9" s="8" t="s">
        <v>141</v>
      </c>
      <c r="C9" s="173">
        <v>0</v>
      </c>
      <c r="D9" s="5">
        <v>0</v>
      </c>
      <c r="E9" s="5">
        <v>0</v>
      </c>
      <c r="F9" s="6"/>
    </row>
    <row r="10" spans="1:6" ht="14.25">
      <c r="A10" s="6"/>
      <c r="B10" s="8" t="s">
        <v>142</v>
      </c>
      <c r="C10" s="173">
        <v>0</v>
      </c>
      <c r="D10" s="5">
        <v>0</v>
      </c>
      <c r="E10" s="5">
        <v>0</v>
      </c>
      <c r="F10" s="6"/>
    </row>
    <row r="11" spans="1:6" ht="14.25">
      <c r="A11" s="6"/>
      <c r="B11" s="8" t="s">
        <v>143</v>
      </c>
      <c r="C11" s="173">
        <v>16</v>
      </c>
      <c r="D11" s="5">
        <v>11</v>
      </c>
      <c r="E11" s="5">
        <v>11</v>
      </c>
      <c r="F11" s="6"/>
    </row>
    <row r="12" spans="1:6" ht="15.75">
      <c r="A12" s="6"/>
      <c r="B12" s="178" t="s">
        <v>144</v>
      </c>
      <c r="C12" s="173">
        <v>20.46</v>
      </c>
      <c r="D12" s="5">
        <v>13.27</v>
      </c>
      <c r="E12" s="5">
        <v>14</v>
      </c>
      <c r="F12" s="6"/>
    </row>
    <row r="13" spans="1:6" ht="14.25">
      <c r="A13" s="6"/>
      <c r="B13" s="8" t="s">
        <v>145</v>
      </c>
      <c r="C13" s="173">
        <v>26</v>
      </c>
      <c r="D13" s="5">
        <v>14</v>
      </c>
      <c r="E13" s="5">
        <v>15</v>
      </c>
      <c r="F13" s="6"/>
    </row>
    <row r="14" spans="1:6" ht="14.25">
      <c r="A14" s="6"/>
      <c r="B14" s="8" t="s">
        <v>146</v>
      </c>
      <c r="C14" s="173">
        <v>2</v>
      </c>
      <c r="D14" s="5">
        <v>3</v>
      </c>
      <c r="E14" s="5">
        <v>2</v>
      </c>
      <c r="F14" s="6"/>
    </row>
    <row r="15" spans="1:6" ht="14.25">
      <c r="A15" s="6"/>
      <c r="B15" s="8" t="s">
        <v>147</v>
      </c>
      <c r="C15" s="173">
        <v>14</v>
      </c>
      <c r="D15" s="5">
        <v>8</v>
      </c>
      <c r="E15" s="5">
        <v>9</v>
      </c>
      <c r="F15" s="6"/>
    </row>
    <row r="16" spans="1:6" ht="14.25">
      <c r="A16" s="6"/>
      <c r="B16" s="8" t="s">
        <v>148</v>
      </c>
      <c r="C16" s="174">
        <v>782187</v>
      </c>
      <c r="D16" s="7">
        <v>828740</v>
      </c>
      <c r="E16" s="7">
        <v>785979</v>
      </c>
      <c r="F16" s="6"/>
    </row>
    <row r="17" spans="1:6" ht="14.25">
      <c r="A17" s="6"/>
      <c r="B17" s="8" t="s">
        <v>149</v>
      </c>
      <c r="C17" s="174">
        <v>782187</v>
      </c>
      <c r="D17" s="7">
        <v>828740</v>
      </c>
      <c r="E17" s="7">
        <v>785979</v>
      </c>
      <c r="F17" s="6"/>
    </row>
    <row r="18" spans="2:5" ht="14.25">
      <c r="B18" s="21" t="s">
        <v>150</v>
      </c>
      <c r="C18" s="22"/>
      <c r="D18" s="22"/>
      <c r="E18" s="22"/>
    </row>
    <row r="19" spans="1:6" ht="14.25">
      <c r="A19" s="6"/>
      <c r="B19" s="8" t="s">
        <v>151</v>
      </c>
      <c r="C19" s="173">
        <v>0</v>
      </c>
      <c r="D19" s="130">
        <v>0</v>
      </c>
      <c r="E19" s="5">
        <v>0</v>
      </c>
      <c r="F19" s="6"/>
    </row>
    <row r="20" spans="1:6" ht="14.25">
      <c r="A20" s="6"/>
      <c r="B20" s="8" t="s">
        <v>152</v>
      </c>
      <c r="C20" s="173">
        <v>0</v>
      </c>
      <c r="D20" s="130">
        <v>0</v>
      </c>
      <c r="E20" s="5">
        <v>0</v>
      </c>
      <c r="F20" s="6"/>
    </row>
    <row r="21" spans="1:6" ht="14.25">
      <c r="A21" s="6"/>
      <c r="B21" s="8" t="s">
        <v>153</v>
      </c>
      <c r="C21" s="173">
        <v>0</v>
      </c>
      <c r="D21" s="130">
        <v>0</v>
      </c>
      <c r="E21" s="5">
        <v>0</v>
      </c>
      <c r="F21" s="6"/>
    </row>
    <row r="22" spans="1:6" ht="14.25">
      <c r="A22" s="6"/>
      <c r="B22" s="8" t="s">
        <v>143</v>
      </c>
      <c r="C22" s="173">
        <v>1</v>
      </c>
      <c r="D22" s="130">
        <v>0</v>
      </c>
      <c r="E22" s="5">
        <v>1</v>
      </c>
      <c r="F22" s="6"/>
    </row>
    <row r="23" spans="1:6" ht="14.25">
      <c r="A23" s="6"/>
      <c r="B23" s="8" t="s">
        <v>146</v>
      </c>
      <c r="C23" s="173">
        <v>1</v>
      </c>
      <c r="D23" s="130">
        <v>0</v>
      </c>
      <c r="E23" s="5">
        <v>1</v>
      </c>
      <c r="F23" s="6"/>
    </row>
    <row r="24" spans="1:6" ht="14.25">
      <c r="A24" s="6"/>
      <c r="B24" s="8" t="s">
        <v>147</v>
      </c>
      <c r="C24" s="173">
        <v>0</v>
      </c>
      <c r="D24" s="130">
        <v>0</v>
      </c>
      <c r="E24" s="5">
        <v>0</v>
      </c>
      <c r="F24" s="6"/>
    </row>
    <row r="25" spans="1:6" ht="14.25">
      <c r="A25" s="6"/>
      <c r="B25" s="9"/>
      <c r="C25" s="9"/>
      <c r="D25" s="9"/>
      <c r="E25" s="9"/>
      <c r="F25" s="6"/>
    </row>
    <row r="26" spans="1:6" ht="14.25">
      <c r="A26" s="6"/>
      <c r="B26" s="9" t="s">
        <v>154</v>
      </c>
      <c r="C26" s="9"/>
      <c r="D26" s="9"/>
      <c r="E26" s="9"/>
      <c r="F26" s="6"/>
    </row>
    <row r="27" spans="1:6" ht="14.25">
      <c r="A27" s="6"/>
      <c r="B27" s="15" t="s">
        <v>155</v>
      </c>
      <c r="C27" s="15"/>
      <c r="D27" s="9"/>
      <c r="E27" s="9"/>
      <c r="F27" s="6"/>
    </row>
    <row r="28" spans="1:6" ht="14.25">
      <c r="A28" s="6"/>
      <c r="B28" s="9"/>
      <c r="C28" s="9"/>
      <c r="D28" s="9"/>
      <c r="E28" s="9"/>
      <c r="F28" s="6"/>
    </row>
    <row r="29" spans="1:6" ht="14.25">
      <c r="A29" s="6"/>
      <c r="B29" s="10"/>
      <c r="C29" s="10"/>
      <c r="D29" s="9"/>
      <c r="E29" s="9"/>
      <c r="F29" s="6"/>
    </row>
    <row r="30" spans="1:6" ht="14.25">
      <c r="A30" s="6"/>
      <c r="B30" s="6"/>
      <c r="C30" s="6"/>
      <c r="D30" s="6"/>
      <c r="E30" s="6"/>
      <c r="F30" s="6"/>
    </row>
    <row r="31" spans="1:6" ht="14.25">
      <c r="A31" s="6"/>
      <c r="B31" s="6"/>
      <c r="C31" s="6"/>
      <c r="D31" s="6"/>
      <c r="E31" s="6"/>
      <c r="F31" s="6"/>
    </row>
    <row r="32" spans="1:6" ht="14.25">
      <c r="A32" s="6"/>
      <c r="B32" s="6"/>
      <c r="C32" s="6"/>
      <c r="D32" s="6"/>
      <c r="E32" s="6"/>
      <c r="F32" s="6"/>
    </row>
  </sheetData>
  <sheetProtection algorithmName="SHA-512" hashValue="jBLzCPB6ginP8vjdvRsxtFxcPJiOO/jT+AM/Zy1sKvfGxrbsEffg5TW+sLKf0KVJjrlTu7WNyEWRZSSyL/KQag==" saltValue="sjevBATncVRlVYWXf/1jMA==" spinCount="100000" sheet="1" objects="1" scenarios="1"/>
  <pageMargins left="0.7" right="0.7" top="0.75" bottom="0.75" header="0.3" footer="0.3"/>
  <pageSetup horizontalDpi="1200" verticalDpi="1200" orientation="landscape" paperSize="8" r:id="rId2"/>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A5AB224-9DB4-4EBE-BBE1-F8CC11A690C7}">
  <sheetPr>
    <pageSetUpPr fitToPage="1"/>
  </sheetPr>
  <dimension ref="A5:P50"/>
  <sheetViews>
    <sheetView workbookViewId="0" topLeftCell="A1">
      <pane ySplit="9" topLeftCell="A10" activePane="bottomLeft" state="frozen"/>
      <selection pane="topLeft" activeCell="A1" sqref="A1"/>
      <selection pane="bottomLeft" activeCell="N12" sqref="N12"/>
    </sheetView>
  </sheetViews>
  <sheetFormatPr defaultColWidth="9.14428571428571" defaultRowHeight="13.5"/>
  <cols>
    <col min="1" max="1" width="9.14285714285714" style="1"/>
    <col min="2" max="2" width="9.14285714285714" style="1" customWidth="1"/>
    <col min="3" max="5" width="9" style="1" customWidth="1"/>
    <col min="6" max="6" width="9.14285714285714" style="1" customWidth="1"/>
    <col min="7" max="7" width="45.5714285714286" style="1" customWidth="1"/>
    <col min="8" max="8" width="65.8571428571429" style="1" bestFit="1" customWidth="1"/>
    <col min="9" max="16384" width="9.14285714285714" style="1"/>
  </cols>
  <sheetData>
    <row r="5" spans="2:7" ht="50.1" customHeight="1">
      <c r="B5" s="244" t="s">
        <v>156</v>
      </c>
      <c r="C5" s="244"/>
      <c r="D5" s="244"/>
      <c r="E5" s="244"/>
      <c r="F5" s="244"/>
      <c r="G5" s="244"/>
    </row>
    <row r="6" spans="2:8" ht="45.95" customHeight="1">
      <c r="B6" s="245" t="s">
        <v>157</v>
      </c>
      <c r="C6" s="245"/>
      <c r="D6" s="245"/>
      <c r="E6" s="246"/>
      <c r="F6" s="247" t="s">
        <v>158</v>
      </c>
      <c r="G6" s="247"/>
      <c r="H6" s="247"/>
    </row>
    <row r="7" spans="2:8" ht="15" customHeight="1">
      <c r="B7" s="19" t="s">
        <v>159</v>
      </c>
      <c r="C7" s="19"/>
      <c r="D7" s="19"/>
      <c r="E7" s="19"/>
      <c r="F7" s="248" t="s">
        <v>160</v>
      </c>
      <c r="G7" s="248"/>
      <c r="H7" s="248"/>
    </row>
    <row r="8" spans="2:7" ht="10.5" customHeight="1">
      <c r="B8" s="2"/>
      <c r="C8" s="2"/>
      <c r="D8" s="2"/>
      <c r="E8" s="2"/>
      <c r="F8" s="2"/>
      <c r="G8" s="2"/>
    </row>
    <row r="9" spans="1:8" ht="30" customHeight="1">
      <c r="A9" s="127"/>
      <c r="B9" s="124" t="s">
        <v>161</v>
      </c>
      <c r="C9" s="125"/>
      <c r="D9" s="125"/>
      <c r="E9" s="125"/>
      <c r="F9" s="125"/>
      <c r="G9" s="125" t="s">
        <v>162</v>
      </c>
      <c r="H9" s="126" t="s">
        <v>163</v>
      </c>
    </row>
    <row r="10" spans="2:8" ht="14.1" customHeight="1">
      <c r="B10" s="249" t="s">
        <v>164</v>
      </c>
      <c r="C10" s="250"/>
      <c r="D10" s="250"/>
      <c r="E10" s="250"/>
      <c r="F10" s="251"/>
      <c r="G10" s="95" t="s">
        <v>165</v>
      </c>
      <c r="H10" s="96" t="s">
        <v>166</v>
      </c>
    </row>
    <row r="11" spans="2:8" ht="28.5">
      <c r="B11" s="235"/>
      <c r="C11" s="236"/>
      <c r="D11" s="236"/>
      <c r="E11" s="236"/>
      <c r="F11" s="237"/>
      <c r="G11" s="95" t="s">
        <v>167</v>
      </c>
      <c r="H11" s="96" t="s">
        <v>168</v>
      </c>
    </row>
    <row r="12" spans="2:8" ht="14.45" customHeight="1">
      <c r="B12" s="235"/>
      <c r="C12" s="236"/>
      <c r="D12" s="236"/>
      <c r="E12" s="236"/>
      <c r="F12" s="237"/>
      <c r="G12" s="95" t="s">
        <v>169</v>
      </c>
      <c r="H12" s="96" t="s">
        <v>170</v>
      </c>
    </row>
    <row r="13" spans="2:8" ht="14.45" customHeight="1">
      <c r="B13" s="235"/>
      <c r="C13" s="236"/>
      <c r="D13" s="236"/>
      <c r="E13" s="236"/>
      <c r="F13" s="237"/>
      <c r="G13" s="95" t="s">
        <v>171</v>
      </c>
      <c r="H13" s="96" t="s">
        <v>172</v>
      </c>
    </row>
    <row r="14" spans="2:8" ht="28.5" customHeight="1">
      <c r="B14" s="235"/>
      <c r="C14" s="236"/>
      <c r="D14" s="236"/>
      <c r="E14" s="236"/>
      <c r="F14" s="237"/>
      <c r="G14" s="95" t="s">
        <v>173</v>
      </c>
      <c r="H14" s="97" t="s">
        <v>174</v>
      </c>
    </row>
    <row r="15" spans="2:8" ht="14.45" customHeight="1">
      <c r="B15" s="235"/>
      <c r="C15" s="236"/>
      <c r="D15" s="236"/>
      <c r="E15" s="236"/>
      <c r="F15" s="237"/>
      <c r="G15" s="95" t="s">
        <v>175</v>
      </c>
      <c r="H15" s="96" t="s">
        <v>176</v>
      </c>
    </row>
    <row r="16" spans="2:8" ht="14.45" customHeight="1">
      <c r="B16" s="235"/>
      <c r="C16" s="236"/>
      <c r="D16" s="236"/>
      <c r="E16" s="236"/>
      <c r="F16" s="237"/>
      <c r="G16" s="95" t="s">
        <v>177</v>
      </c>
      <c r="H16" s="96" t="s">
        <v>178</v>
      </c>
    </row>
    <row r="17" spans="2:8" ht="28.5">
      <c r="B17" s="235"/>
      <c r="C17" s="236"/>
      <c r="D17" s="236"/>
      <c r="E17" s="236"/>
      <c r="F17" s="237"/>
      <c r="G17" s="98" t="s">
        <v>179</v>
      </c>
      <c r="H17" s="96" t="s">
        <v>178</v>
      </c>
    </row>
    <row r="18" spans="2:8" ht="14.45" customHeight="1">
      <c r="B18" s="235"/>
      <c r="C18" s="236"/>
      <c r="D18" s="236"/>
      <c r="E18" s="236"/>
      <c r="F18" s="237"/>
      <c r="G18" s="98" t="s">
        <v>180</v>
      </c>
      <c r="H18" s="96" t="s">
        <v>181</v>
      </c>
    </row>
    <row r="19" spans="2:8" ht="28.5">
      <c r="B19" s="235"/>
      <c r="C19" s="236"/>
      <c r="D19" s="236"/>
      <c r="E19" s="236"/>
      <c r="F19" s="237"/>
      <c r="G19" s="98" t="s">
        <v>182</v>
      </c>
      <c r="H19" s="96" t="s">
        <v>181</v>
      </c>
    </row>
    <row r="20" spans="2:8" ht="14.25">
      <c r="B20" s="235"/>
      <c r="C20" s="236"/>
      <c r="D20" s="236"/>
      <c r="E20" s="236"/>
      <c r="F20" s="237"/>
      <c r="G20" s="98" t="s">
        <v>183</v>
      </c>
      <c r="H20" s="96" t="s">
        <v>184</v>
      </c>
    </row>
    <row r="21" spans="2:8" ht="28.5">
      <c r="B21" s="235"/>
      <c r="C21" s="236"/>
      <c r="D21" s="236"/>
      <c r="E21" s="236"/>
      <c r="F21" s="237"/>
      <c r="G21" s="98" t="s">
        <v>185</v>
      </c>
      <c r="H21" s="96" t="s">
        <v>184</v>
      </c>
    </row>
    <row r="22" spans="2:8" ht="14.45" customHeight="1">
      <c r="B22" s="235"/>
      <c r="C22" s="236"/>
      <c r="D22" s="236"/>
      <c r="E22" s="236"/>
      <c r="F22" s="237"/>
      <c r="G22" s="98" t="s">
        <v>186</v>
      </c>
      <c r="H22" s="99" t="s">
        <v>187</v>
      </c>
    </row>
    <row r="23" spans="2:8" ht="28.5">
      <c r="B23" s="235"/>
      <c r="C23" s="236"/>
      <c r="D23" s="236"/>
      <c r="E23" s="236"/>
      <c r="F23" s="237"/>
      <c r="G23" s="98" t="s">
        <v>188</v>
      </c>
      <c r="H23" s="99" t="s">
        <v>181</v>
      </c>
    </row>
    <row r="24" spans="2:8" ht="14.45" customHeight="1">
      <c r="B24" s="235"/>
      <c r="C24" s="236"/>
      <c r="D24" s="236"/>
      <c r="E24" s="236"/>
      <c r="F24" s="237"/>
      <c r="G24" s="98" t="s">
        <v>189</v>
      </c>
      <c r="H24" s="99" t="s">
        <v>190</v>
      </c>
    </row>
    <row r="25" spans="2:8" ht="14.45" customHeight="1">
      <c r="B25" s="235"/>
      <c r="C25" s="236"/>
      <c r="D25" s="236"/>
      <c r="E25" s="236"/>
      <c r="F25" s="237"/>
      <c r="G25" s="98" t="s">
        <v>191</v>
      </c>
      <c r="H25" s="99" t="s">
        <v>190</v>
      </c>
    </row>
    <row r="26" spans="2:8" ht="28.5">
      <c r="B26" s="235"/>
      <c r="C26" s="236"/>
      <c r="D26" s="236"/>
      <c r="E26" s="236"/>
      <c r="F26" s="237"/>
      <c r="G26" s="98" t="s">
        <v>192</v>
      </c>
      <c r="H26" s="100" t="s">
        <v>193</v>
      </c>
    </row>
    <row r="27" spans="2:8" ht="28.5" customHeight="1">
      <c r="B27" s="235"/>
      <c r="C27" s="236"/>
      <c r="D27" s="236"/>
      <c r="E27" s="236"/>
      <c r="F27" s="237"/>
      <c r="G27" s="98" t="s">
        <v>194</v>
      </c>
      <c r="H27" s="97" t="s">
        <v>195</v>
      </c>
    </row>
    <row r="28" spans="2:8" ht="14.45" customHeight="1">
      <c r="B28" s="235"/>
      <c r="C28" s="236"/>
      <c r="D28" s="236"/>
      <c r="E28" s="236"/>
      <c r="F28" s="237"/>
      <c r="G28" s="98" t="s">
        <v>196</v>
      </c>
      <c r="H28" s="96" t="s">
        <v>197</v>
      </c>
    </row>
    <row r="29" spans="2:8" ht="28.5" customHeight="1">
      <c r="B29" s="235"/>
      <c r="C29" s="236"/>
      <c r="D29" s="236"/>
      <c r="E29" s="236"/>
      <c r="F29" s="237"/>
      <c r="G29" s="98" t="s">
        <v>198</v>
      </c>
      <c r="H29" s="97" t="s">
        <v>199</v>
      </c>
    </row>
    <row r="30" spans="2:8" ht="14.45" customHeight="1">
      <c r="B30" s="235"/>
      <c r="C30" s="236"/>
      <c r="D30" s="236"/>
      <c r="E30" s="236"/>
      <c r="F30" s="237"/>
      <c r="G30" s="98" t="s">
        <v>200</v>
      </c>
      <c r="H30" s="96" t="s">
        <v>201</v>
      </c>
    </row>
    <row r="31" spans="2:8" ht="43.5" customHeight="1">
      <c r="B31" s="252"/>
      <c r="C31" s="253"/>
      <c r="D31" s="253"/>
      <c r="E31" s="253"/>
      <c r="F31" s="254"/>
      <c r="G31" s="98" t="s">
        <v>202</v>
      </c>
      <c r="H31" s="101" t="s">
        <v>203</v>
      </c>
    </row>
    <row r="32" spans="2:8" ht="14.1" customHeight="1">
      <c r="B32" s="249" t="s">
        <v>204</v>
      </c>
      <c r="C32" s="250"/>
      <c r="D32" s="250"/>
      <c r="E32" s="250"/>
      <c r="F32" s="251"/>
      <c r="G32" s="102" t="s">
        <v>205</v>
      </c>
      <c r="H32" s="96" t="s">
        <v>206</v>
      </c>
    </row>
    <row r="33" spans="2:8" ht="14.45" customHeight="1">
      <c r="B33" s="235"/>
      <c r="C33" s="236"/>
      <c r="D33" s="236"/>
      <c r="E33" s="236"/>
      <c r="F33" s="237"/>
      <c r="G33" s="103" t="s">
        <v>207</v>
      </c>
      <c r="H33" s="96" t="s">
        <v>206</v>
      </c>
    </row>
    <row r="34" spans="2:8" ht="14.45" customHeight="1">
      <c r="B34" s="235"/>
      <c r="C34" s="236"/>
      <c r="D34" s="236"/>
      <c r="E34" s="236"/>
      <c r="F34" s="237"/>
      <c r="G34" s="104" t="s">
        <v>208</v>
      </c>
      <c r="H34" s="96" t="s">
        <v>209</v>
      </c>
    </row>
    <row r="35" spans="2:8" ht="14.1" customHeight="1">
      <c r="B35" s="235" t="s">
        <v>210</v>
      </c>
      <c r="C35" s="236"/>
      <c r="D35" s="236"/>
      <c r="E35" s="236"/>
      <c r="F35" s="237"/>
      <c r="G35" s="104" t="s">
        <v>211</v>
      </c>
      <c r="H35" s="96" t="s">
        <v>176</v>
      </c>
    </row>
    <row r="36" spans="2:8" ht="14.45" customHeight="1">
      <c r="B36" s="235"/>
      <c r="C36" s="236"/>
      <c r="D36" s="236"/>
      <c r="E36" s="236"/>
      <c r="F36" s="237"/>
      <c r="G36" s="104" t="s">
        <v>212</v>
      </c>
      <c r="H36" s="96" t="s">
        <v>176</v>
      </c>
    </row>
    <row r="37" spans="2:8" ht="14.1" customHeight="1">
      <c r="B37" s="255" t="s">
        <v>213</v>
      </c>
      <c r="C37" s="256"/>
      <c r="D37" s="256"/>
      <c r="E37" s="256"/>
      <c r="F37" s="257"/>
      <c r="G37" s="104" t="s">
        <v>214</v>
      </c>
      <c r="H37" s="105" t="s">
        <v>176</v>
      </c>
    </row>
    <row r="38" spans="2:8" ht="14.45" customHeight="1">
      <c r="B38" s="258"/>
      <c r="C38" s="259"/>
      <c r="D38" s="259"/>
      <c r="E38" s="259"/>
      <c r="F38" s="260"/>
      <c r="G38" s="106" t="s">
        <v>215</v>
      </c>
      <c r="H38" s="105" t="s">
        <v>176</v>
      </c>
    </row>
    <row r="39" spans="2:8" ht="14.45" customHeight="1">
      <c r="B39" s="258"/>
      <c r="C39" s="259"/>
      <c r="D39" s="259"/>
      <c r="E39" s="259"/>
      <c r="F39" s="260"/>
      <c r="G39" s="104" t="s">
        <v>216</v>
      </c>
      <c r="H39" s="105" t="s">
        <v>176</v>
      </c>
    </row>
    <row r="40" spans="2:8" ht="14.45" customHeight="1">
      <c r="B40" s="258"/>
      <c r="C40" s="259"/>
      <c r="D40" s="259"/>
      <c r="E40" s="259"/>
      <c r="F40" s="260"/>
      <c r="G40" s="104" t="s">
        <v>217</v>
      </c>
      <c r="H40" s="105" t="s">
        <v>176</v>
      </c>
    </row>
    <row r="41" spans="2:8" ht="14.45" customHeight="1">
      <c r="B41" s="261"/>
      <c r="C41" s="262"/>
      <c r="D41" s="262"/>
      <c r="E41" s="262"/>
      <c r="F41" s="263"/>
      <c r="G41" s="104" t="s">
        <v>218</v>
      </c>
      <c r="H41" s="105" t="s">
        <v>176</v>
      </c>
    </row>
    <row r="42" spans="2:8" ht="14.1" customHeight="1">
      <c r="B42" s="264" t="s">
        <v>219</v>
      </c>
      <c r="C42" s="265"/>
      <c r="D42" s="265"/>
      <c r="E42" s="265"/>
      <c r="F42" s="266"/>
      <c r="G42" s="104" t="s">
        <v>220</v>
      </c>
      <c r="H42" s="96" t="s">
        <v>176</v>
      </c>
    </row>
    <row r="43" spans="2:8" ht="14.1" customHeight="1">
      <c r="B43" s="238" t="s">
        <v>221</v>
      </c>
      <c r="C43" s="239"/>
      <c r="D43" s="239"/>
      <c r="E43" s="239"/>
      <c r="F43" s="240"/>
      <c r="G43" s="104" t="s">
        <v>222</v>
      </c>
      <c r="H43" s="96" t="s">
        <v>176</v>
      </c>
    </row>
    <row r="44" spans="2:16" ht="27.95" customHeight="1">
      <c r="B44" s="255" t="s">
        <v>223</v>
      </c>
      <c r="C44" s="256"/>
      <c r="D44" s="256"/>
      <c r="E44" s="256"/>
      <c r="F44" s="257"/>
      <c r="G44" s="104" t="s">
        <v>224</v>
      </c>
      <c r="H44" s="97" t="s">
        <v>225</v>
      </c>
      <c r="L44" s="241"/>
      <c r="M44" s="242"/>
      <c r="N44" s="242"/>
      <c r="O44" s="242"/>
      <c r="P44" s="243"/>
    </row>
    <row r="45" spans="2:8" ht="28.5">
      <c r="B45" s="261"/>
      <c r="C45" s="262"/>
      <c r="D45" s="262"/>
      <c r="E45" s="262"/>
      <c r="F45" s="263"/>
      <c r="G45" s="104" t="s">
        <v>226</v>
      </c>
      <c r="H45" s="96" t="s">
        <v>176</v>
      </c>
    </row>
    <row r="46" spans="2:8" ht="27.95" customHeight="1">
      <c r="B46" s="255" t="s">
        <v>227</v>
      </c>
      <c r="C46" s="256"/>
      <c r="D46" s="256"/>
      <c r="E46" s="256"/>
      <c r="F46" s="257"/>
      <c r="G46" s="104" t="s">
        <v>228</v>
      </c>
      <c r="H46" s="96" t="s">
        <v>197</v>
      </c>
    </row>
    <row r="47" spans="2:8" ht="27.95" customHeight="1">
      <c r="B47" s="261" t="s">
        <v>229</v>
      </c>
      <c r="C47" s="262"/>
      <c r="D47" s="262"/>
      <c r="E47" s="262"/>
      <c r="F47" s="263"/>
      <c r="G47" s="104" t="s">
        <v>230</v>
      </c>
      <c r="H47" s="96" t="s">
        <v>197</v>
      </c>
    </row>
    <row r="48" spans="2:2" ht="13.5">
      <c r="B48" s="3"/>
    </row>
    <row r="49" spans="2:8" ht="13.5">
      <c r="B49" s="119" t="s">
        <v>231</v>
      </c>
      <c r="C49" s="120"/>
      <c r="D49" s="120"/>
      <c r="E49" s="120"/>
      <c r="F49" s="120"/>
      <c r="G49" s="120"/>
      <c r="H49" s="120"/>
    </row>
    <row r="50" spans="2:8" ht="14.25">
      <c r="B50" s="121" t="s">
        <v>232</v>
      </c>
      <c r="C50" s="119"/>
      <c r="D50" s="119"/>
      <c r="E50" s="119"/>
      <c r="F50" s="119"/>
      <c r="G50" s="119"/>
      <c r="H50" s="119"/>
    </row>
  </sheetData>
  <sheetProtection algorithmName="SHA-512" hashValue="lDZBfR4J4iTgtM/GVAfXc1zp2Wi7b4wxDJc1QGvaUs6pDOPDXDONGa9WMuwgW+NwAI5zW/MRAi5u+NF31kr5GA==" saltValue="48T2g29hfhDL65kNt1ptEA==" spinCount="100000" sheet="1" objects="1" scenarios="1"/>
  <mergeCells count="14">
    <mergeCell ref="L44:P44"/>
    <mergeCell ref="B5:G5"/>
    <mergeCell ref="B6:E6"/>
    <mergeCell ref="F6:H6"/>
    <mergeCell ref="F7:H7"/>
    <mergeCell ref="B10:F31"/>
    <mergeCell ref="B32:F34"/>
    <mergeCell ref="B46:F46"/>
    <mergeCell ref="B47:F47"/>
    <mergeCell ref="B35:F36"/>
    <mergeCell ref="B37:F41"/>
    <mergeCell ref="B42:F42"/>
    <mergeCell ref="B43:F43"/>
    <mergeCell ref="B44:F45"/>
  </mergeCells>
  <hyperlinks>
    <hyperlink ref="B50" r:id="rId1" display="https://abacusgroup.com.au/about-abacus/governance/"/>
  </hyperlinks>
  <pageMargins left="0.7" right="0.7" top="0.75" bottom="0.75" header="0.3" footer="0.3"/>
  <pageSetup horizontalDpi="1200" verticalDpi="1200" orientation="portrait" paperSize="8" scale="79" r:id="rId3"/>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544ac9e-990d-4771-a335-c61abc2e69de" xsi:nil="true"/>
    <lcf76f155ced4ddcb4097134ff3c332f xmlns="70a47746-bd5c-4427-a445-a86dee191f3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D0B6D73FD6EC4ABA2403736111463B" ma:contentTypeVersion="15" ma:contentTypeDescription="Create a new document." ma:contentTypeScope="" ma:versionID="391b0c079720f79a28b1f5acab2adda0">
  <xsd:schema xmlns:xsd="http://www.w3.org/2001/XMLSchema" xmlns:xs="http://www.w3.org/2001/XMLSchema" xmlns:p="http://schemas.microsoft.com/office/2006/metadata/properties" xmlns:ns1="http://schemas.microsoft.com/sharepoint/v3" xmlns:ns2="70a47746-bd5c-4427-a445-a86dee191f30" xmlns:ns3="2544ac9e-990d-4771-a335-c61abc2e69de" targetNamespace="http://schemas.microsoft.com/office/2006/metadata/properties" ma:root="true" ma:fieldsID="cd2c27532af6eadc30740128432d7c2e" ns1:_="" ns2:_="" ns3:_="">
    <xsd:import namespace="http://schemas.microsoft.com/sharepoint/v3"/>
    <xsd:import namespace="70a47746-bd5c-4427-a445-a86dee191f30"/>
    <xsd:import namespace="2544ac9e-990d-4771-a335-c61abc2e69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a47746-bd5c-4427-a445-a86dee191f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273a852-558b-49ac-b803-ef00ed566d6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4ac9e-990d-4771-a335-c61abc2e69d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64c0ea0-057b-4d91-9b68-4d5d263ebdb3}" ma:internalName="TaxCatchAll" ma:showField="CatchAllData" ma:web="2544ac9e-990d-4771-a335-c61abc2e69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99CEB4-33D7-4AAD-B9E2-C115CA651CF5}"/>
</file>

<file path=customXml/itemProps2.xml><?xml version="1.0" encoding="utf-8"?>
<ds:datastoreItem xmlns:ds="http://schemas.openxmlformats.org/officeDocument/2006/customXml" ds:itemID="{D48785CE-8310-4350-828C-8CAEEADCCE88}"/>
</file>

<file path=customXml/itemProps3.xml><?xml version="1.0" encoding="utf-8"?>
<ds:datastoreItem xmlns:ds="http://schemas.openxmlformats.org/officeDocument/2006/customXml" ds:itemID="{F17C743E-F6BC-4534-A8F4-7A5671CF4A40}"/>
</file>

<file path=docMetadata/LabelInfo.xml><?xml version="1.0" encoding="utf-8"?>
<clbl:labelList xmlns:clbl="http://schemas.microsoft.com/office/2020/mipLabelMetadata">
  <clbl:label id="{f64bc5ad-c2fb-416c-85c0-bc1369d16552}" enabled="1" method="Standard" siteId="{5f3f3cce-888a-441e-80e5-801cb4aabfbd}" removed="0"/>
</clbl:labelList>
</file>

<file path=docProps/app.xml><?xml version="1.0" encoding="utf-8"?>
<Properties xmlns="http://schemas.openxmlformats.org/officeDocument/2006/extended-properties" xmlns:vt="http://schemas.openxmlformats.org/officeDocument/2006/docPropsVTypes">
  <Application>Microsoft Excel Online</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Lucy Spenceley</dc:creator>
  <cp:keywords/>
  <dc:description/>
  <cp:lastModifiedBy>John Lawrence</cp:lastModifiedBy>
  <dcterms:created xsi:type="dcterms:W3CDTF">2024-07-05T02:07:57Z</dcterms:created>
  <dcterms:modified xsi:type="dcterms:W3CDTF">2025-09-02T22:36:49Z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0x010100B3D0B6D73FD6EC4ABA2403736111463B</vt:lpwstr>
  </property>
  <property fmtid="{D5CDD505-2E9C-101B-9397-08002B2CF9AE}" pid="3" name="MediaServiceImageTags">
    <vt:lpwstr/>
  </property>
</Properties>
</file>